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esk1\Downloads\"/>
    </mc:Choice>
  </mc:AlternateContent>
  <xr:revisionPtr revIDLastSave="0" documentId="13_ncr:1_{5B16FAFA-7A63-4418-B24F-3F0CE4E6F9A2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Costings" sheetId="4" state="hidden" r:id="rId1"/>
    <sheet name="Costings (2)" sheetId="9" state="hidden" r:id="rId2"/>
    <sheet name="Foundation in Business" sheetId="10" r:id="rId3"/>
    <sheet name="Quality Assurance Model " sheetId="8" r:id="rId4"/>
  </sheets>
  <definedNames>
    <definedName name="_xlnm.Print_Area" localSheetId="2">'Foundation in Business'!$A$1:$U$24</definedName>
    <definedName name="_xlnm.Print_Area" localSheetId="3">'Quality Assurance Model '!$A$1:$T$38</definedName>
    <definedName name="_xlnm.Print_Titles" localSheetId="2">'Foundation in Business'!$A:$A,'Foundation in Business'!$4:$4</definedName>
    <definedName name="_xlnm.Print_Titles" localSheetId="3">'Quality Assurance Model '!$A:$A,'Quality Assurance Model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0" l="1"/>
  <c r="E19" i="10"/>
  <c r="U11" i="10"/>
  <c r="L30" i="8"/>
  <c r="L35" i="8" s="1"/>
  <c r="T30" i="8" l="1"/>
  <c r="P30" i="8"/>
  <c r="T35" i="8" l="1"/>
  <c r="P35" i="8"/>
  <c r="D34" i="8" l="1"/>
  <c r="H30" i="8"/>
  <c r="H35" i="8" s="1"/>
  <c r="D30" i="8"/>
  <c r="D35" i="8" s="1"/>
  <c r="I19" i="10" l="1"/>
  <c r="D36" i="8"/>
  <c r="D37" i="8" s="1"/>
  <c r="D38" i="8" s="1"/>
  <c r="D32" i="8"/>
  <c r="C64" i="9" l="1"/>
  <c r="D64" i="9" s="1"/>
  <c r="C63" i="9"/>
  <c r="D63" i="9" s="1"/>
  <c r="C62" i="9"/>
  <c r="D62" i="9" s="1"/>
  <c r="W11" i="9"/>
  <c r="X11" i="9" s="1"/>
  <c r="R11" i="9"/>
  <c r="S11" i="9" s="1"/>
  <c r="M11" i="9"/>
  <c r="M18" i="9" s="1"/>
  <c r="M19" i="9" s="1"/>
  <c r="H11" i="9"/>
  <c r="H18" i="9" s="1"/>
  <c r="H19" i="9" s="1"/>
  <c r="C11" i="9"/>
  <c r="W47" i="9"/>
  <c r="X47" i="9" s="1"/>
  <c r="R47" i="9"/>
  <c r="S47" i="9" s="1"/>
  <c r="M47" i="9"/>
  <c r="N47" i="9" s="1"/>
  <c r="H47" i="9"/>
  <c r="I47" i="9" s="1"/>
  <c r="C47" i="9"/>
  <c r="D47" i="9" s="1"/>
  <c r="W56" i="9"/>
  <c r="X56" i="9" s="1"/>
  <c r="R56" i="9"/>
  <c r="S56" i="9" s="1"/>
  <c r="M56" i="9"/>
  <c r="N56" i="9" s="1"/>
  <c r="H56" i="9"/>
  <c r="I56" i="9" s="1"/>
  <c r="C56" i="9"/>
  <c r="D56" i="9" s="1"/>
  <c r="W45" i="9"/>
  <c r="X45" i="9" s="1"/>
  <c r="R45" i="9"/>
  <c r="S45" i="9" s="1"/>
  <c r="M45" i="9"/>
  <c r="N45" i="9" s="1"/>
  <c r="H45" i="9"/>
  <c r="I45" i="9" s="1"/>
  <c r="C45" i="9"/>
  <c r="D45" i="9" s="1"/>
  <c r="X30" i="9"/>
  <c r="S30" i="9"/>
  <c r="N30" i="9"/>
  <c r="I30" i="9"/>
  <c r="D30" i="9"/>
  <c r="W29" i="9"/>
  <c r="X29" i="9" s="1"/>
  <c r="R29" i="9"/>
  <c r="S29" i="9" s="1"/>
  <c r="M29" i="9"/>
  <c r="N29" i="9" s="1"/>
  <c r="H29" i="9"/>
  <c r="I29" i="9" s="1"/>
  <c r="C29" i="9"/>
  <c r="D29" i="9" s="1"/>
  <c r="X28" i="9"/>
  <c r="S28" i="9"/>
  <c r="N28" i="9"/>
  <c r="D28" i="9"/>
  <c r="X21" i="9"/>
  <c r="X23" i="9" s="1"/>
  <c r="S21" i="9"/>
  <c r="S23" i="9" s="1"/>
  <c r="N21" i="9"/>
  <c r="N23" i="9" s="1"/>
  <c r="I21" i="9"/>
  <c r="I23" i="9" s="1"/>
  <c r="D21" i="9"/>
  <c r="D23" i="9" s="1"/>
  <c r="X16" i="9"/>
  <c r="D16" i="9"/>
  <c r="X15" i="9"/>
  <c r="S15" i="9"/>
  <c r="N15" i="9"/>
  <c r="D15" i="9"/>
  <c r="X14" i="9"/>
  <c r="S14" i="9"/>
  <c r="N14" i="9"/>
  <c r="I14" i="9"/>
  <c r="D14" i="9"/>
  <c r="X13" i="9"/>
  <c r="S13" i="9"/>
  <c r="N13" i="9"/>
  <c r="I13" i="9"/>
  <c r="D13" i="9"/>
  <c r="X12" i="9"/>
  <c r="S12" i="9"/>
  <c r="N12" i="9"/>
  <c r="I12" i="9"/>
  <c r="D12" i="9"/>
  <c r="X10" i="9"/>
  <c r="S10" i="9"/>
  <c r="N10" i="9"/>
  <c r="I10" i="9"/>
  <c r="D10" i="9"/>
  <c r="D11" i="9" l="1"/>
  <c r="C18" i="9"/>
  <c r="C19" i="9" s="1"/>
  <c r="M19" i="10"/>
  <c r="H34" i="8"/>
  <c r="H36" i="8" s="1"/>
  <c r="H37" i="8" s="1"/>
  <c r="H38" i="8" s="1"/>
  <c r="H32" i="8"/>
  <c r="W18" i="9"/>
  <c r="W19" i="9" s="1"/>
  <c r="R18" i="9"/>
  <c r="R19" i="9" s="1"/>
  <c r="N11" i="9"/>
  <c r="N18" i="9" s="1"/>
  <c r="N25" i="9" s="1"/>
  <c r="I11" i="9"/>
  <c r="I18" i="9" s="1"/>
  <c r="I25" i="9" s="1"/>
  <c r="S18" i="9"/>
  <c r="S25" i="9" s="1"/>
  <c r="S37" i="9" s="1"/>
  <c r="X33" i="9"/>
  <c r="X38" i="9" s="1"/>
  <c r="D65" i="9"/>
  <c r="I33" i="9"/>
  <c r="I38" i="9" s="1"/>
  <c r="D18" i="9"/>
  <c r="D25" i="9" s="1"/>
  <c r="D37" i="9" s="1"/>
  <c r="X18" i="9"/>
  <c r="X25" i="9" s="1"/>
  <c r="X37" i="9" s="1"/>
  <c r="S33" i="9"/>
  <c r="S38" i="9" s="1"/>
  <c r="D33" i="9"/>
  <c r="D38" i="9" s="1"/>
  <c r="N33" i="9"/>
  <c r="N38" i="9" s="1"/>
  <c r="S50" i="9"/>
  <c r="I50" i="9"/>
  <c r="D50" i="9"/>
  <c r="X50" i="9"/>
  <c r="N50" i="9"/>
  <c r="X14" i="4"/>
  <c r="D10" i="4"/>
  <c r="I35" i="9" l="1"/>
  <c r="I11" i="10"/>
  <c r="I21" i="10" s="1"/>
  <c r="I23" i="10"/>
  <c r="X39" i="9"/>
  <c r="X59" i="9" s="1"/>
  <c r="Y59" i="9" s="1"/>
  <c r="I37" i="9"/>
  <c r="I39" i="9" s="1"/>
  <c r="I40" i="9" s="1"/>
  <c r="I41" i="9" s="1"/>
  <c r="I52" i="9" s="1"/>
  <c r="D35" i="9"/>
  <c r="D39" i="9"/>
  <c r="D40" i="9" s="1"/>
  <c r="D41" i="9" s="1"/>
  <c r="D52" i="9" s="1"/>
  <c r="S35" i="9"/>
  <c r="X35" i="9"/>
  <c r="S39" i="9"/>
  <c r="S54" i="9" s="1"/>
  <c r="T54" i="9" s="1"/>
  <c r="N35" i="9"/>
  <c r="N37" i="9"/>
  <c r="N39" i="9" s="1"/>
  <c r="N54" i="9" s="1"/>
  <c r="O54" i="9" s="1"/>
  <c r="W18" i="4"/>
  <c r="W19" i="4" s="1"/>
  <c r="R18" i="4"/>
  <c r="R19" i="4" s="1"/>
  <c r="M18" i="4"/>
  <c r="M19" i="4" s="1"/>
  <c r="H18" i="4"/>
  <c r="H19" i="4" s="1"/>
  <c r="C18" i="4"/>
  <c r="C19" i="4" s="1"/>
  <c r="Q19" i="10" l="1"/>
  <c r="L34" i="8"/>
  <c r="L36" i="8" s="1"/>
  <c r="L37" i="8" s="1"/>
  <c r="L38" i="8" s="1"/>
  <c r="L32" i="8"/>
  <c r="X40" i="9"/>
  <c r="X41" i="9" s="1"/>
  <c r="X52" i="9" s="1"/>
  <c r="X54" i="9"/>
  <c r="Y54" i="9" s="1"/>
  <c r="D54" i="9"/>
  <c r="E54" i="9" s="1"/>
  <c r="I59" i="9"/>
  <c r="J59" i="9" s="1"/>
  <c r="D57" i="9"/>
  <c r="E52" i="9"/>
  <c r="I54" i="9"/>
  <c r="J54" i="9" s="1"/>
  <c r="D59" i="9"/>
  <c r="E59" i="9" s="1"/>
  <c r="Y52" i="9"/>
  <c r="X57" i="9"/>
  <c r="I57" i="9"/>
  <c r="J52" i="9"/>
  <c r="S59" i="9"/>
  <c r="T59" i="9" s="1"/>
  <c r="S40" i="9"/>
  <c r="S41" i="9" s="1"/>
  <c r="S52" i="9" s="1"/>
  <c r="N40" i="9"/>
  <c r="N41" i="9" s="1"/>
  <c r="N52" i="9" s="1"/>
  <c r="N59" i="9"/>
  <c r="O59" i="9" s="1"/>
  <c r="D61" i="4"/>
  <c r="D30" i="4"/>
  <c r="C53" i="4"/>
  <c r="D53" i="4" s="1"/>
  <c r="N11" i="4"/>
  <c r="S11" i="4"/>
  <c r="X11" i="4"/>
  <c r="I11" i="4"/>
  <c r="D11" i="4"/>
  <c r="M11" i="10" l="1"/>
  <c r="M21" i="10" s="1"/>
  <c r="M23" i="10"/>
  <c r="T52" i="9"/>
  <c r="S57" i="9"/>
  <c r="O52" i="9"/>
  <c r="N57" i="9"/>
  <c r="M53" i="4"/>
  <c r="R53" i="4"/>
  <c r="W53" i="4"/>
  <c r="H53" i="4"/>
  <c r="I53" i="4" s="1"/>
  <c r="M29" i="4"/>
  <c r="R29" i="4"/>
  <c r="W29" i="4"/>
  <c r="H29" i="4"/>
  <c r="C29" i="4"/>
  <c r="M45" i="4"/>
  <c r="R45" i="4"/>
  <c r="W45" i="4"/>
  <c r="H45" i="4"/>
  <c r="C45" i="4"/>
  <c r="S15" i="4"/>
  <c r="S14" i="4"/>
  <c r="N15" i="4"/>
  <c r="N14" i="4"/>
  <c r="I14" i="4"/>
  <c r="I13" i="4"/>
  <c r="D16" i="4"/>
  <c r="D60" i="4"/>
  <c r="D59" i="4"/>
  <c r="U19" i="10" l="1"/>
  <c r="P34" i="8"/>
  <c r="P36" i="8" s="1"/>
  <c r="P37" i="8" s="1"/>
  <c r="P38" i="8" s="1"/>
  <c r="P32" i="8"/>
  <c r="D62" i="4"/>
  <c r="X53" i="4"/>
  <c r="X45" i="4"/>
  <c r="X30" i="4"/>
  <c r="X29" i="4"/>
  <c r="X28" i="4"/>
  <c r="X21" i="4"/>
  <c r="X23" i="4" s="1"/>
  <c r="X16" i="4"/>
  <c r="X15" i="4"/>
  <c r="X13" i="4"/>
  <c r="X12" i="4"/>
  <c r="X10" i="4"/>
  <c r="S10" i="4"/>
  <c r="S12" i="4"/>
  <c r="S13" i="4"/>
  <c r="S21" i="4"/>
  <c r="S23" i="4" s="1"/>
  <c r="S28" i="4"/>
  <c r="S29" i="4"/>
  <c r="S30" i="4"/>
  <c r="S45" i="4"/>
  <c r="N53" i="4"/>
  <c r="N30" i="4"/>
  <c r="N13" i="4"/>
  <c r="N45" i="4"/>
  <c r="N29" i="4"/>
  <c r="N28" i="4"/>
  <c r="N21" i="4"/>
  <c r="N23" i="4" s="1"/>
  <c r="N12" i="4"/>
  <c r="N10" i="4"/>
  <c r="S53" i="4"/>
  <c r="I30" i="4"/>
  <c r="I45" i="4"/>
  <c r="I29" i="4"/>
  <c r="I21" i="4"/>
  <c r="I23" i="4" s="1"/>
  <c r="I12" i="4"/>
  <c r="I10" i="4"/>
  <c r="D15" i="4"/>
  <c r="D14" i="4"/>
  <c r="D13" i="4"/>
  <c r="Q11" i="10" l="1"/>
  <c r="Q21" i="10" s="1"/>
  <c r="Q23" i="10"/>
  <c r="T34" i="8"/>
  <c r="T36" i="8" s="1"/>
  <c r="T37" i="8" s="1"/>
  <c r="T38" i="8" s="1"/>
  <c r="T32" i="8"/>
  <c r="U21" i="10" s="1"/>
  <c r="I18" i="4"/>
  <c r="I25" i="4" s="1"/>
  <c r="I37" i="4" s="1"/>
  <c r="N18" i="4"/>
  <c r="N25" i="4" s="1"/>
  <c r="N37" i="4" s="1"/>
  <c r="S18" i="4"/>
  <c r="S25" i="4" s="1"/>
  <c r="S37" i="4" s="1"/>
  <c r="N47" i="4"/>
  <c r="X18" i="4"/>
  <c r="X25" i="4" s="1"/>
  <c r="X37" i="4" s="1"/>
  <c r="S33" i="4"/>
  <c r="S38" i="4" s="1"/>
  <c r="S47" i="4"/>
  <c r="X33" i="4"/>
  <c r="X38" i="4" s="1"/>
  <c r="X47" i="4"/>
  <c r="N33" i="4"/>
  <c r="N38" i="4" s="1"/>
  <c r="I33" i="4"/>
  <c r="I38" i="4" s="1"/>
  <c r="I47" i="4"/>
  <c r="U23" i="10" l="1"/>
  <c r="X39" i="4"/>
  <c r="S35" i="4"/>
  <c r="I39" i="4"/>
  <c r="X35" i="4"/>
  <c r="S39" i="4"/>
  <c r="N35" i="4"/>
  <c r="N39" i="4"/>
  <c r="I35" i="4"/>
  <c r="N51" i="4" l="1"/>
  <c r="N56" i="4"/>
  <c r="O56" i="4" s="1"/>
  <c r="I40" i="4"/>
  <c r="I41" i="4" s="1"/>
  <c r="I49" i="4" s="1"/>
  <c r="I54" i="4" s="1"/>
  <c r="I56" i="4"/>
  <c r="J56" i="4" s="1"/>
  <c r="S51" i="4"/>
  <c r="S56" i="4"/>
  <c r="T56" i="4" s="1"/>
  <c r="X40" i="4"/>
  <c r="X41" i="4" s="1"/>
  <c r="X49" i="4" s="1"/>
  <c r="X54" i="4" s="1"/>
  <c r="X56" i="4"/>
  <c r="Y56" i="4" s="1"/>
  <c r="X51" i="4"/>
  <c r="I51" i="4"/>
  <c r="S40" i="4"/>
  <c r="S41" i="4" s="1"/>
  <c r="S49" i="4" s="1"/>
  <c r="S54" i="4" s="1"/>
  <c r="N40" i="4"/>
  <c r="N41" i="4" s="1"/>
  <c r="N49" i="4" s="1"/>
  <c r="N54" i="4" s="1"/>
  <c r="D12" i="4" l="1"/>
  <c r="D29" i="4" l="1"/>
  <c r="D45" i="4" l="1"/>
  <c r="D28" i="4"/>
  <c r="D33" i="4" s="1"/>
  <c r="D21" i="4"/>
  <c r="D18" i="4"/>
  <c r="D47" i="4" l="1"/>
  <c r="D23" i="4"/>
  <c r="D38" i="4"/>
  <c r="D25" i="4" l="1"/>
  <c r="D37" i="4" l="1"/>
  <c r="D39" i="4" s="1"/>
  <c r="D35" i="4"/>
  <c r="D51" i="4" l="1"/>
  <c r="D40" i="4"/>
  <c r="D41" i="4" s="1"/>
  <c r="D49" i="4" s="1"/>
  <c r="D54" i="4" s="1"/>
  <c r="D56" i="4"/>
  <c r="E56" i="4" s="1"/>
  <c r="E11" i="10" l="1"/>
  <c r="E21" i="10" s="1"/>
</calcChain>
</file>

<file path=xl/sharedStrings.xml><?xml version="1.0" encoding="utf-8"?>
<sst xmlns="http://schemas.openxmlformats.org/spreadsheetml/2006/main" count="546" uniqueCount="125">
  <si>
    <t>Total Cost</t>
  </si>
  <si>
    <t>TOTAL COST</t>
  </si>
  <si>
    <t>Project Income</t>
  </si>
  <si>
    <t>Figures are based on:</t>
  </si>
  <si>
    <t>TOTAL INCOME</t>
  </si>
  <si>
    <t>*NOTES</t>
  </si>
  <si>
    <r>
      <rPr>
        <b/>
        <sz val="10"/>
        <color theme="1"/>
        <rFont val="Cambria"/>
        <family val="1"/>
        <scheme val="major"/>
      </rPr>
      <t xml:space="preserve">TOTAL SURPLUS </t>
    </r>
    <r>
      <rPr>
        <sz val="10"/>
        <color theme="1"/>
        <rFont val="Cambria"/>
        <family val="1"/>
        <scheme val="major"/>
      </rPr>
      <t xml:space="preserve"> </t>
    </r>
  </si>
  <si>
    <t xml:space="preserve">Costs </t>
  </si>
  <si>
    <t xml:space="preserve">Income </t>
  </si>
  <si>
    <t>Assumptions</t>
  </si>
  <si>
    <t>TOTAL STAFF COST</t>
  </si>
  <si>
    <t>Staff Time (Academic)</t>
  </si>
  <si>
    <t>Total staff cost (Academic)</t>
  </si>
  <si>
    <t>Staff Time (Support)</t>
  </si>
  <si>
    <t>Total staff cost (Support)</t>
  </si>
  <si>
    <t>Other Associated Costs (Non Staff)</t>
  </si>
  <si>
    <t>Total Non Staff Cost</t>
  </si>
  <si>
    <t>TOTAL NON STAFF COST</t>
  </si>
  <si>
    <t>Total Staff Cost</t>
  </si>
  <si>
    <t>*please note that all staffing costs are calculated with 27.5% on-costs</t>
  </si>
  <si>
    <t>b) Non Staff Costs:</t>
  </si>
  <si>
    <t>a) Staff Costs*:</t>
  </si>
  <si>
    <t xml:space="preserve">Such costs are subject to review by the Finance and General Purposes Committee </t>
  </si>
  <si>
    <t xml:space="preserve">Quantity </t>
  </si>
  <si>
    <t>Rate £</t>
  </si>
  <si>
    <t>Overheads (63%)</t>
  </si>
  <si>
    <t xml:space="preserve">TOTAL SURPLUS (WITHOUT 63% OVERHEADS) </t>
  </si>
  <si>
    <t xml:space="preserve">Strategic Lead Delivery Partners (SLDP) Secondary DRAFT Costings </t>
  </si>
  <si>
    <t>* Based on24/25 pay scales</t>
  </si>
  <si>
    <t>Student fees charged by LHU at £9250 per person</t>
  </si>
  <si>
    <t>All costs based on FTE contracted appointments and no HPL</t>
  </si>
  <si>
    <t>Project Income (£9250 per person)</t>
  </si>
  <si>
    <t xml:space="preserve">Academic Delivery &amp; Prep of PGCE Award, Grade 8, Sp 43, Daily Rate </t>
  </si>
  <si>
    <t>Grant Funding (General Mentor 1:1.5)</t>
  </si>
  <si>
    <t>Administration (Grade 5, Sp 23, 0.1 FTE equivalent)</t>
  </si>
  <si>
    <t>Reprographics (100 per student)</t>
  </si>
  <si>
    <t>Travel Budget (@45p per mile)</t>
  </si>
  <si>
    <t xml:space="preserve">Academic rate calculated at Grade 8, Spine 43  </t>
  </si>
  <si>
    <t>DfE Grant Funding based on DfE Guidance (please note may not be in place for 25/26+)</t>
  </si>
  <si>
    <t>Administration rate calculated at Grade 5, Spine 23</t>
  </si>
  <si>
    <t>Reprographics budget of £100 per student allocated</t>
  </si>
  <si>
    <t xml:space="preserve">Academic Hope Tutor (IPD Days x10 +prep), Grade 8, Sp 43 </t>
  </si>
  <si>
    <t xml:space="preserve">Academic Hope Tutor (Subject Days x16 +prep), Grade 8, Sp 43 </t>
  </si>
  <si>
    <t xml:space="preserve">Academic Hope Tutor (ITP Days x21 +prep), Grade 8, Sp 43 </t>
  </si>
  <si>
    <t>Academic Hope Tutor (Placement Monitoring), Grade 8, Sp 43 0.1 FTE</t>
  </si>
  <si>
    <t>LHU Provides: All Training (PGCE + ITP + IPD + Subject Days)</t>
  </si>
  <si>
    <t>Partner Provides Contrasting Placements + Mentor</t>
  </si>
  <si>
    <t>Grant Funding Lead Mentor (1:25)</t>
  </si>
  <si>
    <t xml:space="preserve">Preparation time at 1:1 hour for level 7 / all other elements at 1:3 </t>
  </si>
  <si>
    <t>LHU Provides: PGCE Only</t>
  </si>
  <si>
    <t>Partner Provides Contrasting Placements + Mentor + ITP + IPD + Subject Days</t>
  </si>
  <si>
    <t xml:space="preserve">Quality Assurance via Relationship Manager, Grade 8, Sp 43   </t>
  </si>
  <si>
    <t xml:space="preserve">PAYMENT TO SCHOOL </t>
  </si>
  <si>
    <t>TOTAL SURPLUS - PAYMENT TO SCHOOL</t>
  </si>
  <si>
    <t>External Examiner</t>
  </si>
  <si>
    <t>External Examiner Expenses</t>
  </si>
  <si>
    <t xml:space="preserve">LHU Provides: PGCE, Subject Days </t>
  </si>
  <si>
    <t>LHU Provides: PGCE, Subject Days, IPD</t>
  </si>
  <si>
    <t>Partner Provides Contrasting Placements + Mentor + ITP</t>
  </si>
  <si>
    <t>Partner Provides Contrasting Placements + Mentor + ITP +IPD</t>
  </si>
  <si>
    <t>Partner Provides Contrasting Placements + Mentor + ITP + Subject Days</t>
  </si>
  <si>
    <t>LHU Provides: PGCE, IPD</t>
  </si>
  <si>
    <t>ROUTE E - NOT TO BE ADVERTISED</t>
  </si>
  <si>
    <t xml:space="preserve">Quality Assurance Model - Routes A - D is costed at Grade 8, Sp 43 and includes 12 days work (x3 half day train the trainer sessions+prep; x3 QA visits; X1 ARE Prep Meeting; x1 Annual Partnership Review Meeting)  </t>
  </si>
  <si>
    <r>
      <t>Travel budget added based on representative example - travel from L16 9JD to Preston (0.45p per mile) - to cover up to 15 days return visits for 2 staff members (</t>
    </r>
    <r>
      <rPr>
        <sz val="10"/>
        <rFont val="Cambria"/>
        <family val="1"/>
        <scheme val="major"/>
      </rPr>
      <t>Routes A-D includes additional 12 visits)</t>
    </r>
  </si>
  <si>
    <t>Was £4,160 School Direct</t>
  </si>
  <si>
    <t>was £5,250 School Direct</t>
  </si>
  <si>
    <t>GRANT FUNDING PAYABLE TO SCHOOLS</t>
  </si>
  <si>
    <t xml:space="preserve">Grant Funding ITP  </t>
  </si>
  <si>
    <t xml:space="preserve">TOTAL GRANT FUNDING PAYABLE </t>
  </si>
  <si>
    <t>Based on minimum recruitment of</t>
  </si>
  <si>
    <t xml:space="preserve">Academic Marking PGCE Award, Grade 8, Sp 43, Hourly Rate </t>
  </si>
  <si>
    <t xml:space="preserve">ROUTE A - FULL SLDP </t>
  </si>
  <si>
    <t xml:space="preserve">ROUTE D - SLDP </t>
  </si>
  <si>
    <t>ROUTE C - SLDP PEDAGOGY EXPERTISE</t>
  </si>
  <si>
    <t xml:space="preserve">ROUTE B - SLDP SUBJECT SPECIALIST </t>
  </si>
  <si>
    <t>fte</t>
  </si>
  <si>
    <t>Actual Contribution to Overheads</t>
  </si>
  <si>
    <t>SSR</t>
  </si>
  <si>
    <t xml:space="preserve">Quality Assurance Model (per programme under a sub contractual arrangement) </t>
  </si>
  <si>
    <t xml:space="preserve">External Examiner </t>
  </si>
  <si>
    <t xml:space="preserve">Contingency e.g. increased rail fare, hotel prices, staff expenses </t>
  </si>
  <si>
    <t xml:space="preserve">Accomodation Budget </t>
  </si>
  <si>
    <t xml:space="preserve">Travel Budget </t>
  </si>
  <si>
    <t xml:space="preserve">External Examiner Expenses </t>
  </si>
  <si>
    <t>Student fees charged  at £9,250 per person/ LHU takes a 20% split</t>
  </si>
  <si>
    <t>Quality Assurance Model Costed includes:</t>
  </si>
  <si>
    <t>Expenditure</t>
  </si>
  <si>
    <t>TOTAL COST (Including Overheads)</t>
  </si>
  <si>
    <t>OVERHEADS @ 63%</t>
  </si>
  <si>
    <t xml:space="preserve">Liverpool Hope University 20% </t>
  </si>
  <si>
    <t>Academic Year 24/25</t>
  </si>
  <si>
    <t>Academic Year 25/26</t>
  </si>
  <si>
    <t>New Recruitment: Project Income (£9250 per student)</t>
  </si>
  <si>
    <t>Progressing Students (£9250 per student)</t>
  </si>
  <si>
    <t xml:space="preserve">Full costed QA Model available on Tab 2 </t>
  </si>
  <si>
    <t xml:space="preserve">Programme: Foundation in Business </t>
  </si>
  <si>
    <t>Year 1</t>
  </si>
  <si>
    <t>Year 2</t>
  </si>
  <si>
    <t>Total Numbers on Course</t>
  </si>
  <si>
    <t>Academic Year 26/27</t>
  </si>
  <si>
    <t>Year 3</t>
  </si>
  <si>
    <t>* Pay scale increase per year accounted for</t>
  </si>
  <si>
    <t>Year 4</t>
  </si>
  <si>
    <t>Academic Year 27/28</t>
  </si>
  <si>
    <t>Year 5</t>
  </si>
  <si>
    <t>Academic Year 28/29</t>
  </si>
  <si>
    <t>DRAFT Costings</t>
  </si>
  <si>
    <r>
      <rPr>
        <b/>
        <sz val="11"/>
        <color theme="1"/>
        <rFont val="Cambria"/>
        <family val="1"/>
        <scheme val="major"/>
      </rPr>
      <t xml:space="preserve">TOTAL SURPLUS </t>
    </r>
    <r>
      <rPr>
        <sz val="11"/>
        <color theme="1"/>
        <rFont val="Cambria"/>
        <family val="1"/>
        <scheme val="major"/>
      </rPr>
      <t xml:space="preserve"> </t>
    </r>
  </si>
  <si>
    <t xml:space="preserve">September, March, June </t>
  </si>
  <si>
    <t xml:space="preserve">Model allows for 10% of withdrawals per year for those progressing </t>
  </si>
  <si>
    <t xml:space="preserve">Set Up phase not costed in this model. Set up phase includes pre delivery work, legal/contract , QA mapping, partnership work </t>
  </si>
  <si>
    <t xml:space="preserve">Recruitment Intakes: </t>
  </si>
  <si>
    <t>Programme: XXXXX</t>
  </si>
  <si>
    <t>XXXXXXX DRAFT COSTINGS</t>
  </si>
  <si>
    <t xml:space="preserve">Costed Model (See Tab 2) </t>
  </si>
  <si>
    <t xml:space="preserve">Travel budget </t>
  </si>
  <si>
    <t xml:space="preserve">Accomodation budget </t>
  </si>
  <si>
    <t xml:space="preserve">Such costs are subject to review by the Dean and agreed by UPGG </t>
  </si>
  <si>
    <t>Quality Assurance Manager/Relationship Manager/Project Lead, Grade X,  sp 0.2 FTE</t>
  </si>
  <si>
    <t>Academic Programme Manager (QA), Grade , Sp  0.2 FTE</t>
  </si>
  <si>
    <t>Academic QA, Grade , Sp  0.2 FTE</t>
  </si>
  <si>
    <t>Academic Quality Assurance, Grade , Sp , Daily Rate (additional support for moderation of work - 25% sample of cohort)</t>
  </si>
  <si>
    <t>Academic Quality Assurance, Grade , Sp , Daily Rate (additional support for key visits)</t>
  </si>
  <si>
    <t>Administration (Grade , Sp , 0.1 FTE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</si>
</sst>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0"/>
      <color theme="5" tint="-0.499984740745262"/>
      <name val="Cambria"/>
      <family val="1"/>
      <scheme val="major"/>
    </font>
    <font>
      <b/>
      <sz val="11"/>
      <color rgb="FF0070C0"/>
      <name val="Calibri"/>
      <family val="2"/>
      <scheme val="minor"/>
    </font>
    <font>
      <b/>
      <sz val="10"/>
      <color rgb="FF0070C0"/>
      <name val="Cambria"/>
      <family val="1"/>
      <scheme val="major"/>
    </font>
    <font>
      <b/>
      <sz val="10"/>
      <color rgb="FF0070C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b/>
      <sz val="11"/>
      <color theme="5" tint="-0.499984740745262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78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2" fontId="1" fillId="0" borderId="0" xfId="0" applyNumberFormat="1" applyFont="1" applyBorder="1"/>
    <xf numFmtId="9" fontId="2" fillId="0" borderId="0" xfId="0" applyNumberFormat="1" applyFont="1" applyBorder="1"/>
    <xf numFmtId="0" fontId="2" fillId="0" borderId="0" xfId="0" applyFont="1" applyBorder="1"/>
    <xf numFmtId="2" fontId="2" fillId="0" borderId="0" xfId="0" applyNumberFormat="1" applyFont="1" applyBorder="1"/>
    <xf numFmtId="0" fontId="3" fillId="0" borderId="0" xfId="0" applyFont="1"/>
    <xf numFmtId="0" fontId="1" fillId="3" borderId="0" xfId="0" applyFont="1" applyFill="1" applyBorder="1"/>
    <xf numFmtId="164" fontId="2" fillId="3" borderId="0" xfId="0" applyNumberFormat="1" applyFont="1" applyFill="1" applyBorder="1"/>
    <xf numFmtId="0" fontId="2" fillId="3" borderId="0" xfId="0" applyFont="1" applyFill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2" borderId="2" xfId="0" applyFont="1" applyFill="1" applyBorder="1"/>
    <xf numFmtId="164" fontId="5" fillId="2" borderId="2" xfId="0" applyNumberFormat="1" applyFont="1" applyFill="1" applyBorder="1"/>
    <xf numFmtId="164" fontId="1" fillId="2" borderId="2" xfId="0" applyNumberFormat="1" applyFont="1" applyFill="1" applyBorder="1"/>
    <xf numFmtId="0" fontId="5" fillId="2" borderId="3" xfId="0" applyFont="1" applyFill="1" applyBorder="1"/>
    <xf numFmtId="164" fontId="1" fillId="2" borderId="3" xfId="0" applyNumberFormat="1" applyFont="1" applyFill="1" applyBorder="1"/>
    <xf numFmtId="0" fontId="4" fillId="0" borderId="0" xfId="0" applyFont="1" applyFill="1" applyBorder="1"/>
    <xf numFmtId="0" fontId="6" fillId="0" borderId="0" xfId="0" applyFont="1" applyBorder="1"/>
    <xf numFmtId="2" fontId="5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 applyFill="1" applyBorder="1"/>
    <xf numFmtId="164" fontId="4" fillId="0" borderId="0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4" fillId="2" borderId="1" xfId="0" applyFont="1" applyFill="1" applyBorder="1"/>
    <xf numFmtId="164" fontId="4" fillId="2" borderId="0" xfId="0" applyNumberFormat="1" applyFont="1" applyFill="1" applyBorder="1"/>
    <xf numFmtId="0" fontId="5" fillId="0" borderId="0" xfId="0" applyFont="1" applyAlignment="1">
      <alignment vertical="center"/>
    </xf>
    <xf numFmtId="2" fontId="5" fillId="0" borderId="0" xfId="0" applyNumberFormat="1" applyFont="1"/>
    <xf numFmtId="0" fontId="4" fillId="2" borderId="0" xfId="0" applyFont="1" applyFill="1" applyBorder="1"/>
    <xf numFmtId="0" fontId="6" fillId="0" borderId="0" xfId="0" applyFont="1" applyBorder="1" applyAlignment="1">
      <alignment horizontal="center"/>
    </xf>
    <xf numFmtId="0" fontId="4" fillId="0" borderId="4" xfId="0" applyFont="1" applyBorder="1"/>
    <xf numFmtId="0" fontId="4" fillId="2" borderId="3" xfId="0" applyFont="1" applyFill="1" applyBorder="1"/>
    <xf numFmtId="44" fontId="1" fillId="2" borderId="3" xfId="1" applyFont="1" applyFill="1" applyBorder="1"/>
    <xf numFmtId="164" fontId="1" fillId="2" borderId="3" xfId="1" applyNumberFormat="1" applyFont="1" applyFill="1" applyBorder="1"/>
    <xf numFmtId="2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ill="1"/>
    <xf numFmtId="0" fontId="4" fillId="0" borderId="1" xfId="0" applyFont="1" applyFill="1" applyBorder="1"/>
    <xf numFmtId="2" fontId="5" fillId="0" borderId="0" xfId="0" applyNumberFormat="1" applyFont="1" applyFill="1" applyBorder="1"/>
    <xf numFmtId="0" fontId="5" fillId="0" borderId="0" xfId="0" applyFont="1" applyFill="1"/>
    <xf numFmtId="0" fontId="5" fillId="0" borderId="1" xfId="0" applyFont="1" applyFill="1" applyBorder="1"/>
    <xf numFmtId="2" fontId="0" fillId="0" borderId="0" xfId="0" applyNumberFormat="1" applyFill="1"/>
    <xf numFmtId="164" fontId="4" fillId="0" borderId="0" xfId="0" applyNumberFormat="1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Alignment="1">
      <alignment vertical="center"/>
    </xf>
    <xf numFmtId="2" fontId="5" fillId="0" borderId="0" xfId="0" applyNumberFormat="1" applyFont="1" applyFill="1"/>
    <xf numFmtId="0" fontId="0" fillId="0" borderId="1" xfId="0" applyFill="1" applyBorder="1"/>
    <xf numFmtId="164" fontId="5" fillId="0" borderId="0" xfId="0" applyNumberFormat="1" applyFont="1"/>
    <xf numFmtId="0" fontId="6" fillId="0" borderId="0" xfId="0" applyFont="1"/>
    <xf numFmtId="0" fontId="4" fillId="4" borderId="0" xfId="0" applyFont="1" applyFill="1"/>
    <xf numFmtId="164" fontId="4" fillId="4" borderId="0" xfId="0" applyNumberFormat="1" applyFont="1" applyFill="1"/>
    <xf numFmtId="0" fontId="5" fillId="6" borderId="0" xfId="0" applyFont="1" applyFill="1"/>
    <xf numFmtId="0" fontId="4" fillId="0" borderId="0" xfId="0" applyFont="1" applyBorder="1" applyAlignment="1">
      <alignment wrapText="1"/>
    </xf>
    <xf numFmtId="0" fontId="5" fillId="3" borderId="0" xfId="0" applyFont="1" applyFill="1"/>
    <xf numFmtId="164" fontId="5" fillId="3" borderId="0" xfId="0" applyNumberFormat="1" applyFont="1" applyFill="1" applyBorder="1"/>
    <xf numFmtId="164" fontId="4" fillId="4" borderId="0" xfId="0" applyNumberFormat="1" applyFont="1" applyFill="1" applyBorder="1"/>
    <xf numFmtId="0" fontId="4" fillId="7" borderId="3" xfId="0" applyFont="1" applyFill="1" applyBorder="1"/>
    <xf numFmtId="0" fontId="5" fillId="7" borderId="3" xfId="0" applyFont="1" applyFill="1" applyBorder="1"/>
    <xf numFmtId="164" fontId="4" fillId="7" borderId="3" xfId="0" applyNumberFormat="1" applyFont="1" applyFill="1" applyBorder="1"/>
    <xf numFmtId="164" fontId="5" fillId="6" borderId="0" xfId="0" applyNumberFormat="1" applyFont="1" applyFill="1"/>
    <xf numFmtId="164" fontId="2" fillId="6" borderId="0" xfId="0" applyNumberFormat="1" applyFont="1" applyFill="1"/>
    <xf numFmtId="0" fontId="4" fillId="3" borderId="0" xfId="0" applyFont="1" applyFill="1" applyBorder="1"/>
    <xf numFmtId="0" fontId="5" fillId="3" borderId="0" xfId="0" applyFont="1" applyFill="1" applyBorder="1"/>
    <xf numFmtId="164" fontId="4" fillId="3" borderId="0" xfId="0" applyNumberFormat="1" applyFont="1" applyFill="1" applyBorder="1"/>
    <xf numFmtId="0" fontId="5" fillId="3" borderId="1" xfId="0" applyFont="1" applyFill="1" applyBorder="1"/>
    <xf numFmtId="164" fontId="5" fillId="3" borderId="0" xfId="0" applyNumberFormat="1" applyFont="1" applyFill="1"/>
    <xf numFmtId="164" fontId="2" fillId="3" borderId="0" xfId="0" applyNumberFormat="1" applyFont="1" applyFill="1"/>
    <xf numFmtId="9" fontId="2" fillId="3" borderId="0" xfId="0" applyNumberFormat="1" applyFont="1" applyFill="1" applyBorder="1"/>
    <xf numFmtId="0" fontId="0" fillId="3" borderId="0" xfId="0" applyFill="1"/>
    <xf numFmtId="0" fontId="9" fillId="5" borderId="0" xfId="0" applyFont="1" applyFill="1"/>
    <xf numFmtId="0" fontId="4" fillId="5" borderId="3" xfId="0" applyFont="1" applyFill="1" applyBorder="1"/>
    <xf numFmtId="164" fontId="4" fillId="5" borderId="3" xfId="0" applyNumberFormat="1" applyFont="1" applyFill="1" applyBorder="1"/>
    <xf numFmtId="164" fontId="1" fillId="5" borderId="3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0" fillId="0" borderId="0" xfId="0" applyBorder="1"/>
    <xf numFmtId="164" fontId="0" fillId="0" borderId="0" xfId="0" applyNumberFormat="1"/>
    <xf numFmtId="9" fontId="2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/>
    <xf numFmtId="9" fontId="13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14" fillId="0" borderId="0" xfId="0" applyFont="1"/>
    <xf numFmtId="0" fontId="1" fillId="0" borderId="0" xfId="0" applyFont="1" applyFill="1" applyBorder="1"/>
    <xf numFmtId="0" fontId="13" fillId="0" borderId="0" xfId="0" applyFont="1" applyFill="1" applyBorder="1" applyAlignment="1">
      <alignment horizontal="right"/>
    </xf>
    <xf numFmtId="164" fontId="13" fillId="0" borderId="0" xfId="0" applyNumberFormat="1" applyFont="1" applyFill="1" applyBorder="1"/>
    <xf numFmtId="0" fontId="0" fillId="0" borderId="0" xfId="0" applyFont="1" applyFill="1"/>
    <xf numFmtId="0" fontId="4" fillId="9" borderId="0" xfId="0" applyFont="1" applyFill="1"/>
    <xf numFmtId="0" fontId="5" fillId="9" borderId="0" xfId="0" applyFont="1" applyFill="1"/>
    <xf numFmtId="0" fontId="5" fillId="9" borderId="0" xfId="0" applyFont="1" applyFill="1" applyBorder="1"/>
    <xf numFmtId="0" fontId="15" fillId="0" borderId="0" xfId="0" applyFont="1"/>
    <xf numFmtId="0" fontId="16" fillId="0" borderId="0" xfId="0" applyFont="1"/>
    <xf numFmtId="9" fontId="13" fillId="3" borderId="0" xfId="0" applyNumberFormat="1" applyFont="1" applyFill="1" applyBorder="1"/>
    <xf numFmtId="44" fontId="1" fillId="3" borderId="0" xfId="1" applyFont="1" applyFill="1" applyBorder="1"/>
    <xf numFmtId="164" fontId="1" fillId="3" borderId="0" xfId="0" applyNumberFormat="1" applyFont="1" applyFill="1" applyBorder="1"/>
    <xf numFmtId="0" fontId="0" fillId="0" borderId="0" xfId="0" applyFont="1"/>
    <xf numFmtId="0" fontId="16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0" fillId="0" borderId="0" xfId="0" applyFont="1" applyBorder="1"/>
    <xf numFmtId="2" fontId="16" fillId="0" borderId="0" xfId="0" applyNumberFormat="1" applyFont="1" applyBorder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 applyFill="1" applyBorder="1"/>
    <xf numFmtId="164" fontId="16" fillId="0" borderId="0" xfId="0" applyNumberFormat="1" applyFont="1" applyFill="1" applyBorder="1"/>
    <xf numFmtId="9" fontId="11" fillId="0" borderId="0" xfId="0" applyNumberFormat="1" applyFont="1" applyFill="1" applyBorder="1"/>
    <xf numFmtId="2" fontId="9" fillId="0" borderId="0" xfId="0" applyNumberFormat="1" applyFont="1" applyBorder="1"/>
    <xf numFmtId="9" fontId="0" fillId="0" borderId="0" xfId="0" applyNumberFormat="1" applyFont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5" fillId="0" borderId="0" xfId="0" applyNumberFormat="1" applyFont="1" applyFill="1" applyBorder="1"/>
    <xf numFmtId="0" fontId="16" fillId="0" borderId="0" xfId="0" applyFont="1" applyBorder="1"/>
    <xf numFmtId="0" fontId="16" fillId="0" borderId="1" xfId="0" applyFont="1" applyBorder="1"/>
    <xf numFmtId="164" fontId="16" fillId="0" borderId="0" xfId="0" applyNumberFormat="1" applyFont="1" applyBorder="1"/>
    <xf numFmtId="0" fontId="15" fillId="8" borderId="5" xfId="0" applyFont="1" applyFill="1" applyBorder="1" applyAlignment="1">
      <alignment horizontal="left" vertical="center"/>
    </xf>
    <xf numFmtId="0" fontId="15" fillId="8" borderId="5" xfId="0" applyFont="1" applyFill="1" applyBorder="1" applyAlignment="1">
      <alignment horizontal="center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2" fontId="16" fillId="0" borderId="5" xfId="0" applyNumberFormat="1" applyFont="1" applyBorder="1"/>
    <xf numFmtId="0" fontId="15" fillId="0" borderId="5" xfId="0" applyFont="1" applyFill="1" applyBorder="1"/>
    <xf numFmtId="2" fontId="16" fillId="0" borderId="5" xfId="0" applyNumberFormat="1" applyFont="1" applyFill="1" applyBorder="1"/>
    <xf numFmtId="0" fontId="16" fillId="0" borderId="5" xfId="0" applyFont="1" applyFill="1" applyBorder="1"/>
    <xf numFmtId="164" fontId="16" fillId="0" borderId="5" xfId="0" applyNumberFormat="1" applyFont="1" applyFill="1" applyBorder="1"/>
    <xf numFmtId="0" fontId="15" fillId="3" borderId="5" xfId="0" applyFont="1" applyFill="1" applyBorder="1"/>
    <xf numFmtId="0" fontId="15" fillId="0" borderId="5" xfId="0" applyFont="1" applyBorder="1"/>
    <xf numFmtId="164" fontId="15" fillId="0" borderId="5" xfId="0" applyNumberFormat="1" applyFont="1" applyBorder="1"/>
    <xf numFmtId="0" fontId="15" fillId="2" borderId="5" xfId="0" applyFont="1" applyFill="1" applyBorder="1"/>
    <xf numFmtId="164" fontId="16" fillId="2" borderId="5" xfId="0" applyNumberFormat="1" applyFont="1" applyFill="1" applyBorder="1"/>
    <xf numFmtId="0" fontId="3" fillId="0" borderId="5" xfId="0" applyFont="1" applyBorder="1"/>
    <xf numFmtId="0" fontId="16" fillId="0" borderId="5" xfId="0" applyFont="1" applyBorder="1"/>
    <xf numFmtId="164" fontId="16" fillId="0" borderId="5" xfId="0" applyNumberFormat="1" applyFont="1" applyBorder="1"/>
    <xf numFmtId="164" fontId="0" fillId="0" borderId="5" xfId="0" applyNumberFormat="1" applyFont="1" applyBorder="1"/>
    <xf numFmtId="0" fontId="15" fillId="4" borderId="5" xfId="0" applyFont="1" applyFill="1" applyBorder="1"/>
    <xf numFmtId="164" fontId="15" fillId="4" borderId="5" xfId="0" applyNumberFormat="1" applyFont="1" applyFill="1" applyBorder="1"/>
    <xf numFmtId="0" fontId="16" fillId="4" borderId="5" xfId="0" applyFont="1" applyFill="1" applyBorder="1"/>
    <xf numFmtId="164" fontId="9" fillId="4" borderId="5" xfId="0" applyNumberFormat="1" applyFont="1" applyFill="1" applyBorder="1"/>
    <xf numFmtId="44" fontId="9" fillId="4" borderId="5" xfId="1" applyFont="1" applyFill="1" applyBorder="1"/>
    <xf numFmtId="0" fontId="14" fillId="0" borderId="0" xfId="0" applyFont="1" applyBorder="1"/>
    <xf numFmtId="0" fontId="0" fillId="0" borderId="0" xfId="0" applyFill="1" applyBorder="1"/>
    <xf numFmtId="0" fontId="4" fillId="9" borderId="5" xfId="0" applyFont="1" applyFill="1" applyBorder="1"/>
    <xf numFmtId="0" fontId="5" fillId="9" borderId="5" xfId="0" applyFont="1" applyFill="1" applyBorder="1"/>
    <xf numFmtId="0" fontId="8" fillId="9" borderId="5" xfId="0" applyFont="1" applyFill="1" applyBorder="1" applyAlignment="1">
      <alignment wrapText="1"/>
    </xf>
    <xf numFmtId="0" fontId="5" fillId="9" borderId="5" xfId="0" applyFont="1" applyFill="1" applyBorder="1" applyAlignment="1">
      <alignment wrapText="1"/>
    </xf>
    <xf numFmtId="0" fontId="4" fillId="3" borderId="7" xfId="0" applyFont="1" applyFill="1" applyBorder="1"/>
    <xf numFmtId="0" fontId="4" fillId="3" borderId="8" xfId="0" applyFont="1" applyFill="1" applyBorder="1"/>
    <xf numFmtId="0" fontId="15" fillId="8" borderId="5" xfId="0" applyFont="1" applyFill="1" applyBorder="1"/>
    <xf numFmtId="0" fontId="16" fillId="0" borderId="5" xfId="0" applyFont="1" applyFill="1" applyBorder="1" applyAlignment="1">
      <alignment wrapText="1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/>
    <xf numFmtId="164" fontId="15" fillId="0" borderId="5" xfId="0" applyNumberFormat="1" applyFont="1" applyFill="1" applyBorder="1"/>
    <xf numFmtId="0" fontId="16" fillId="0" borderId="6" xfId="0" applyFont="1" applyFill="1" applyBorder="1"/>
    <xf numFmtId="164" fontId="16" fillId="0" borderId="6" xfId="0" applyNumberFormat="1" applyFont="1" applyFill="1" applyBorder="1"/>
    <xf numFmtId="0" fontId="16" fillId="0" borderId="6" xfId="0" applyFont="1" applyFill="1" applyBorder="1" applyAlignment="1">
      <alignment wrapText="1"/>
    </xf>
    <xf numFmtId="0" fontId="16" fillId="0" borderId="12" xfId="0" applyFont="1" applyBorder="1"/>
    <xf numFmtId="164" fontId="16" fillId="0" borderId="12" xfId="0" applyNumberFormat="1" applyFont="1" applyFill="1" applyBorder="1"/>
    <xf numFmtId="164" fontId="15" fillId="2" borderId="5" xfId="0" applyNumberFormat="1" applyFont="1" applyFill="1" applyBorder="1"/>
    <xf numFmtId="0" fontId="4" fillId="9" borderId="0" xfId="0" applyFont="1" applyFill="1" applyBorder="1"/>
    <xf numFmtId="0" fontId="5" fillId="9" borderId="0" xfId="0" applyFont="1" applyFill="1" applyBorder="1" applyAlignment="1">
      <alignment vertical="top" wrapText="1"/>
    </xf>
    <xf numFmtId="0" fontId="5" fillId="9" borderId="0" xfId="0" applyFont="1" applyFill="1" applyAlignment="1">
      <alignment vertical="top" wrapText="1"/>
    </xf>
    <xf numFmtId="0" fontId="16" fillId="0" borderId="6" xfId="0" applyFont="1" applyBorder="1"/>
    <xf numFmtId="0" fontId="3" fillId="0" borderId="0" xfId="0" applyFont="1" applyBorder="1"/>
    <xf numFmtId="164" fontId="0" fillId="0" borderId="0" xfId="0" applyNumberFormat="1" applyFont="1" applyBorder="1"/>
    <xf numFmtId="0" fontId="15" fillId="3" borderId="12" xfId="0" applyFont="1" applyFill="1" applyBorder="1"/>
    <xf numFmtId="0" fontId="3" fillId="0" borderId="8" xfId="0" applyFont="1" applyBorder="1"/>
    <xf numFmtId="0" fontId="3" fillId="8" borderId="0" xfId="0" applyFont="1" applyFill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283870</xdr:colOff>
      <xdr:row>24</xdr:row>
      <xdr:rowOff>102685</xdr:rowOff>
    </xdr:from>
    <xdr:ext cx="184730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3B033A0-93A2-A093-A1EF-D8D782349554}"/>
            </a:ext>
          </a:extLst>
        </xdr:cNvPr>
        <xdr:cNvSpPr/>
      </xdr:nvSpPr>
      <xdr:spPr>
        <a:xfrm>
          <a:off x="7837195" y="513188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323850</xdr:colOff>
      <xdr:row>35</xdr:row>
      <xdr:rowOff>28574</xdr:rowOff>
    </xdr:from>
    <xdr:ext cx="2690929" cy="783042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F397E07-4163-492B-A0D7-E18947685FB6}"/>
            </a:ext>
          </a:extLst>
        </xdr:cNvPr>
        <xdr:cNvSpPr/>
      </xdr:nvSpPr>
      <xdr:spPr>
        <a:xfrm rot="18871770">
          <a:off x="5307430" y="10065919"/>
          <a:ext cx="7830420" cy="26909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16600" b="0" cap="none" spc="0">
              <a:ln w="0"/>
              <a:solidFill>
                <a:sysClr val="windowText" lastClr="000000">
                  <a:alpha val="12000"/>
                </a:sys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Draft</a:t>
          </a:r>
          <a:endParaRPr lang="en-US" sz="16600" b="0" cap="none" spc="0">
            <a:ln w="0"/>
            <a:solidFill>
              <a:sysClr val="windowText" lastClr="000000">
                <a:alpha val="12000"/>
              </a:sysClr>
            </a:solidFill>
            <a:effectLst/>
          </a:endParaRPr>
        </a:p>
      </xdr:txBody>
    </xdr:sp>
    <xdr:clientData/>
  </xdr:oneCellAnchor>
  <xdr:oneCellAnchor>
    <xdr:from>
      <xdr:col>8</xdr:col>
      <xdr:colOff>407665</xdr:colOff>
      <xdr:row>1</xdr:row>
      <xdr:rowOff>65269</xdr:rowOff>
    </xdr:from>
    <xdr:ext cx="2690929" cy="483082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715B950-3FAF-4401-BC49-E8032A9568CF}"/>
            </a:ext>
          </a:extLst>
        </xdr:cNvPr>
        <xdr:cNvSpPr/>
      </xdr:nvSpPr>
      <xdr:spPr>
        <a:xfrm rot="18837274">
          <a:off x="6993436" y="1397155"/>
          <a:ext cx="4830826" cy="26909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16600" b="0" cap="none" spc="0">
              <a:ln w="0"/>
              <a:solidFill>
                <a:sysClr val="windowText" lastClr="000000">
                  <a:alpha val="12000"/>
                </a:sys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Draft</a:t>
          </a:r>
          <a:endParaRPr lang="en-US" sz="16600" b="0" cap="none" spc="0">
            <a:ln w="0"/>
            <a:solidFill>
              <a:sysClr val="windowText" lastClr="000000">
                <a:alpha val="12000"/>
              </a:sys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342223</xdr:colOff>
      <xdr:row>10</xdr:row>
      <xdr:rowOff>121905</xdr:rowOff>
    </xdr:from>
    <xdr:ext cx="5136126" cy="26909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299ABA3-1AF1-4CDB-BFAF-85BFB32CA270}"/>
            </a:ext>
          </a:extLst>
        </xdr:cNvPr>
        <xdr:cNvSpPr/>
      </xdr:nvSpPr>
      <xdr:spPr>
        <a:xfrm rot="19291088">
          <a:off x="7283567" y="2348374"/>
          <a:ext cx="5136126" cy="26909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16600" b="0" cap="none" spc="0">
              <a:ln w="0"/>
              <a:solidFill>
                <a:sysClr val="windowText" lastClr="000000">
                  <a:alpha val="12000"/>
                </a:sys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Draft</a:t>
          </a:r>
          <a:endParaRPr lang="en-US" sz="16600" b="0" cap="none" spc="0">
            <a:ln w="0"/>
            <a:solidFill>
              <a:sysClr val="windowText" lastClr="000000">
                <a:alpha val="12000"/>
              </a:sysClr>
            </a:solidFill>
            <a:effectLst/>
          </a:endParaRPr>
        </a:p>
      </xdr:txBody>
    </xdr:sp>
    <xdr:clientData/>
  </xdr:oneCellAnchor>
  <xdr:oneCellAnchor>
    <xdr:from>
      <xdr:col>12</xdr:col>
      <xdr:colOff>59531</xdr:colOff>
      <xdr:row>14</xdr:row>
      <xdr:rowOff>71438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8E5389-C9E7-C4A6-65D3-DCF2CC289934}"/>
            </a:ext>
          </a:extLst>
        </xdr:cNvPr>
        <xdr:cNvSpPr txBox="1"/>
      </xdr:nvSpPr>
      <xdr:spPr>
        <a:xfrm>
          <a:off x="11834812" y="34170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"/>
  <sheetViews>
    <sheetView workbookViewId="0">
      <selection activeCell="D45" sqref="D45"/>
    </sheetView>
  </sheetViews>
  <sheetFormatPr defaultRowHeight="15" x14ac:dyDescent="0.25"/>
  <cols>
    <col min="1" max="1" width="59" customWidth="1"/>
    <col min="2" max="2" width="11.85546875" customWidth="1"/>
    <col min="3" max="3" width="9.28515625" customWidth="1"/>
    <col min="4" max="4" width="12" style="1" customWidth="1"/>
    <col min="5" max="5" width="5.7109375" customWidth="1"/>
    <col min="6" max="6" width="58.7109375" customWidth="1"/>
    <col min="7" max="7" width="12" customWidth="1"/>
    <col min="9" max="9" width="13.140625" customWidth="1"/>
    <col min="10" max="10" width="5.7109375" customWidth="1"/>
    <col min="11" max="11" width="56.42578125" customWidth="1"/>
    <col min="12" max="12" width="10.85546875" customWidth="1"/>
    <col min="14" max="14" width="11.5703125" customWidth="1"/>
    <col min="15" max="15" width="5.7109375" customWidth="1"/>
    <col min="16" max="16" width="57" customWidth="1"/>
    <col min="17" max="17" width="12.28515625" customWidth="1"/>
    <col min="19" max="19" width="11.140625" customWidth="1"/>
    <col min="20" max="20" width="5.7109375" customWidth="1"/>
    <col min="21" max="21" width="55.85546875" customWidth="1"/>
    <col min="22" max="22" width="12" customWidth="1"/>
    <col min="24" max="24" width="13" customWidth="1"/>
    <col min="25" max="25" width="5.7109375" customWidth="1"/>
  </cols>
  <sheetData>
    <row r="1" spans="1:24" ht="20.25" x14ac:dyDescent="0.3">
      <c r="A1" s="9" t="s">
        <v>27</v>
      </c>
      <c r="B1" s="9"/>
      <c r="C1" s="9"/>
      <c r="D1" s="2"/>
      <c r="E1" s="3"/>
    </row>
    <row r="2" spans="1:24" ht="20.25" x14ac:dyDescent="0.3">
      <c r="A2" s="9"/>
      <c r="B2" s="9"/>
      <c r="C2" s="9"/>
      <c r="D2" s="2"/>
      <c r="E2" s="3"/>
    </row>
    <row r="3" spans="1:24" ht="20.25" x14ac:dyDescent="0.3">
      <c r="A3" s="54" t="s">
        <v>70</v>
      </c>
      <c r="B3" s="13">
        <v>12</v>
      </c>
      <c r="C3" s="9"/>
      <c r="D3" s="2"/>
      <c r="E3" s="3"/>
      <c r="F3" s="54"/>
      <c r="K3" s="54"/>
      <c r="L3" s="9"/>
      <c r="M3" s="9"/>
      <c r="N3" s="2"/>
      <c r="P3" s="54"/>
      <c r="U3" s="54"/>
      <c r="V3" s="9"/>
      <c r="W3" s="9"/>
      <c r="X3" s="2"/>
    </row>
    <row r="4" spans="1:24" ht="20.25" x14ac:dyDescent="0.3">
      <c r="A4" s="171" t="s">
        <v>62</v>
      </c>
      <c r="B4" s="171"/>
      <c r="C4" s="171"/>
      <c r="D4" s="171"/>
      <c r="E4" s="3"/>
      <c r="F4" s="171" t="s">
        <v>72</v>
      </c>
      <c r="G4" s="171"/>
      <c r="H4" s="171"/>
      <c r="I4" s="171"/>
      <c r="K4" s="171" t="s">
        <v>75</v>
      </c>
      <c r="L4" s="171"/>
      <c r="M4" s="171"/>
      <c r="N4" s="171"/>
      <c r="P4" s="171" t="s">
        <v>74</v>
      </c>
      <c r="Q4" s="171"/>
      <c r="R4" s="171"/>
      <c r="S4" s="171"/>
      <c r="U4" s="171" t="s">
        <v>73</v>
      </c>
      <c r="V4" s="171"/>
      <c r="W4" s="171"/>
      <c r="X4" s="171"/>
    </row>
    <row r="5" spans="1:24" ht="24.75" customHeight="1" x14ac:dyDescent="0.25">
      <c r="A5" s="58" t="s">
        <v>45</v>
      </c>
      <c r="B5" s="23"/>
      <c r="C5" s="23"/>
      <c r="D5" s="24"/>
      <c r="E5" s="14"/>
      <c r="F5" s="58" t="s">
        <v>49</v>
      </c>
      <c r="K5" s="58" t="s">
        <v>61</v>
      </c>
      <c r="L5" s="23"/>
      <c r="M5" s="23"/>
      <c r="N5" s="24"/>
      <c r="P5" s="58" t="s">
        <v>56</v>
      </c>
      <c r="U5" s="58" t="s">
        <v>57</v>
      </c>
      <c r="V5" s="23"/>
      <c r="W5" s="23"/>
      <c r="X5" s="24"/>
    </row>
    <row r="6" spans="1:24" ht="26.25" customHeight="1" x14ac:dyDescent="0.25">
      <c r="A6" s="58" t="s">
        <v>46</v>
      </c>
      <c r="B6" s="23"/>
      <c r="C6" s="23"/>
      <c r="D6" s="24"/>
      <c r="E6" s="14"/>
      <c r="F6" s="58" t="s">
        <v>50</v>
      </c>
      <c r="K6" s="58" t="s">
        <v>60</v>
      </c>
      <c r="L6" s="23"/>
      <c r="M6" s="23"/>
      <c r="N6" s="24"/>
      <c r="P6" s="58" t="s">
        <v>59</v>
      </c>
      <c r="U6" s="58" t="s">
        <v>58</v>
      </c>
      <c r="V6" s="23"/>
      <c r="W6" s="23"/>
      <c r="X6" s="24"/>
    </row>
    <row r="7" spans="1:24" x14ac:dyDescent="0.25">
      <c r="A7" s="23"/>
      <c r="B7" s="35" t="s">
        <v>24</v>
      </c>
      <c r="C7" s="35" t="s">
        <v>23</v>
      </c>
      <c r="D7" s="24"/>
      <c r="E7" s="14"/>
      <c r="F7" s="23"/>
      <c r="G7" s="35" t="s">
        <v>24</v>
      </c>
      <c r="H7" s="35" t="s">
        <v>23</v>
      </c>
      <c r="I7" s="24"/>
      <c r="K7" s="23"/>
      <c r="L7" s="35" t="s">
        <v>24</v>
      </c>
      <c r="M7" s="35" t="s">
        <v>23</v>
      </c>
      <c r="N7" s="24"/>
      <c r="P7" s="23"/>
      <c r="Q7" s="35" t="s">
        <v>24</v>
      </c>
      <c r="R7" s="35" t="s">
        <v>23</v>
      </c>
      <c r="S7" s="24"/>
      <c r="U7" s="23"/>
      <c r="V7" s="35" t="s">
        <v>24</v>
      </c>
      <c r="W7" s="35" t="s">
        <v>23</v>
      </c>
      <c r="X7" s="24"/>
    </row>
    <row r="8" spans="1:24" s="42" customFormat="1" x14ac:dyDescent="0.25">
      <c r="A8" s="43" t="s">
        <v>11</v>
      </c>
      <c r="B8" s="22"/>
      <c r="C8" s="22"/>
      <c r="D8" s="44"/>
      <c r="E8" s="45"/>
      <c r="F8" s="43" t="s">
        <v>11</v>
      </c>
      <c r="G8" s="22"/>
      <c r="H8" s="22"/>
      <c r="I8" s="44"/>
      <c r="K8" s="43" t="s">
        <v>11</v>
      </c>
      <c r="L8" s="22"/>
      <c r="M8" s="22"/>
      <c r="N8" s="44"/>
      <c r="P8" s="43" t="s">
        <v>11</v>
      </c>
      <c r="Q8" s="22"/>
      <c r="R8" s="22"/>
      <c r="S8" s="44"/>
      <c r="U8" s="43" t="s">
        <v>11</v>
      </c>
      <c r="V8" s="22"/>
      <c r="W8" s="22"/>
      <c r="X8" s="44"/>
    </row>
    <row r="9" spans="1:24" s="42" customFormat="1" x14ac:dyDescent="0.25">
      <c r="A9" s="46"/>
      <c r="B9" s="26"/>
      <c r="C9" s="26"/>
      <c r="D9" s="44"/>
      <c r="E9" s="45"/>
      <c r="F9" s="46"/>
      <c r="G9" s="26"/>
      <c r="H9" s="26"/>
      <c r="I9" s="44"/>
      <c r="P9" s="46"/>
      <c r="Q9" s="26"/>
      <c r="R9" s="26"/>
      <c r="S9" s="44"/>
      <c r="U9" s="46"/>
      <c r="V9" s="26"/>
      <c r="W9" s="26"/>
      <c r="X9" s="44"/>
    </row>
    <row r="10" spans="1:24" s="42" customFormat="1" x14ac:dyDescent="0.25">
      <c r="A10" s="46" t="s">
        <v>32</v>
      </c>
      <c r="B10" s="49">
        <v>353.39</v>
      </c>
      <c r="C10" s="26">
        <v>24</v>
      </c>
      <c r="D10" s="49">
        <f>B10*C10</f>
        <v>8481.36</v>
      </c>
      <c r="E10" s="45"/>
      <c r="F10" s="46" t="s">
        <v>32</v>
      </c>
      <c r="G10" s="49">
        <v>353.39</v>
      </c>
      <c r="H10" s="26">
        <v>24</v>
      </c>
      <c r="I10" s="49">
        <f t="shared" ref="I10:I13" si="0">G10*H10</f>
        <v>8481.36</v>
      </c>
      <c r="K10" s="46" t="s">
        <v>32</v>
      </c>
      <c r="L10" s="49">
        <v>353.39</v>
      </c>
      <c r="M10" s="26">
        <v>24</v>
      </c>
      <c r="N10" s="49">
        <f t="shared" ref="N10:N12" si="1">L10*M10</f>
        <v>8481.36</v>
      </c>
      <c r="P10" s="46" t="s">
        <v>32</v>
      </c>
      <c r="Q10" s="49">
        <v>353.39</v>
      </c>
      <c r="R10" s="26">
        <v>24</v>
      </c>
      <c r="S10" s="49">
        <f t="shared" ref="S10:S14" si="2">Q10*R10</f>
        <v>8481.36</v>
      </c>
      <c r="U10" s="46" t="s">
        <v>32</v>
      </c>
      <c r="V10" s="49">
        <v>353.39</v>
      </c>
      <c r="W10" s="26">
        <v>24</v>
      </c>
      <c r="X10" s="49">
        <f t="shared" ref="X10:X14" si="3">V10*W10</f>
        <v>8481.36</v>
      </c>
    </row>
    <row r="11" spans="1:24" s="42" customFormat="1" x14ac:dyDescent="0.25">
      <c r="A11" s="46" t="s">
        <v>71</v>
      </c>
      <c r="B11" s="49">
        <v>50.48</v>
      </c>
      <c r="C11" s="26">
        <v>24</v>
      </c>
      <c r="D11" s="49">
        <f t="shared" ref="D11:D15" si="4">B11*C11</f>
        <v>1211.52</v>
      </c>
      <c r="E11" s="45"/>
      <c r="F11" s="46" t="s">
        <v>71</v>
      </c>
      <c r="G11" s="49">
        <v>50.48</v>
      </c>
      <c r="H11" s="26">
        <v>24</v>
      </c>
      <c r="I11" s="49">
        <f t="shared" si="0"/>
        <v>1211.52</v>
      </c>
      <c r="K11" s="46" t="s">
        <v>71</v>
      </c>
      <c r="L11" s="49">
        <v>50.48</v>
      </c>
      <c r="M11" s="26">
        <v>24</v>
      </c>
      <c r="N11" s="49">
        <f t="shared" si="1"/>
        <v>1211.52</v>
      </c>
      <c r="P11" s="46" t="s">
        <v>71</v>
      </c>
      <c r="Q11" s="49">
        <v>50.48</v>
      </c>
      <c r="R11" s="26">
        <v>24</v>
      </c>
      <c r="S11" s="49">
        <f t="shared" si="2"/>
        <v>1211.52</v>
      </c>
      <c r="U11" s="46" t="s">
        <v>71</v>
      </c>
      <c r="V11" s="49">
        <v>50.48</v>
      </c>
      <c r="W11" s="26">
        <v>24</v>
      </c>
      <c r="X11" s="49">
        <f t="shared" si="3"/>
        <v>1211.52</v>
      </c>
    </row>
    <row r="12" spans="1:24" s="42" customFormat="1" x14ac:dyDescent="0.25">
      <c r="A12" s="46" t="s">
        <v>44</v>
      </c>
      <c r="B12" s="49">
        <v>75271.520000000004</v>
      </c>
      <c r="C12" s="26">
        <v>0.1</v>
      </c>
      <c r="D12" s="49">
        <f t="shared" si="4"/>
        <v>7527.152000000001</v>
      </c>
      <c r="E12" s="45"/>
      <c r="F12" s="46" t="s">
        <v>44</v>
      </c>
      <c r="G12" s="49">
        <v>75271.520000000004</v>
      </c>
      <c r="H12" s="26">
        <v>0.1</v>
      </c>
      <c r="I12" s="49">
        <f t="shared" si="0"/>
        <v>7527.152000000001</v>
      </c>
      <c r="K12" s="46" t="s">
        <v>44</v>
      </c>
      <c r="L12" s="49">
        <v>75271.520000000004</v>
      </c>
      <c r="M12" s="26">
        <v>0.1</v>
      </c>
      <c r="N12" s="49">
        <f t="shared" si="1"/>
        <v>7527.152000000001</v>
      </c>
      <c r="P12" s="46" t="s">
        <v>44</v>
      </c>
      <c r="Q12" s="49">
        <v>75271.520000000004</v>
      </c>
      <c r="R12" s="26">
        <v>0.1</v>
      </c>
      <c r="S12" s="49">
        <f t="shared" si="2"/>
        <v>7527.152000000001</v>
      </c>
      <c r="U12" s="46" t="s">
        <v>44</v>
      </c>
      <c r="V12" s="49">
        <v>75271.520000000004</v>
      </c>
      <c r="W12" s="26">
        <v>0.1</v>
      </c>
      <c r="X12" s="49">
        <f t="shared" si="3"/>
        <v>7527.152000000001</v>
      </c>
    </row>
    <row r="13" spans="1:24" s="42" customFormat="1" x14ac:dyDescent="0.25">
      <c r="A13" s="46" t="s">
        <v>42</v>
      </c>
      <c r="B13" s="49">
        <v>353.39</v>
      </c>
      <c r="C13" s="26">
        <v>24</v>
      </c>
      <c r="D13" s="49">
        <f t="shared" si="4"/>
        <v>8481.36</v>
      </c>
      <c r="E13" s="45"/>
      <c r="F13" s="29" t="s">
        <v>51</v>
      </c>
      <c r="G13" s="49">
        <v>353.39</v>
      </c>
      <c r="H13" s="26">
        <v>12</v>
      </c>
      <c r="I13" s="49">
        <f t="shared" si="0"/>
        <v>4240.68</v>
      </c>
      <c r="K13" s="46" t="s">
        <v>41</v>
      </c>
      <c r="L13" s="49">
        <v>353.39</v>
      </c>
      <c r="M13" s="26">
        <v>15</v>
      </c>
      <c r="N13" s="49">
        <f t="shared" ref="N13:N14" si="5">L13*M13</f>
        <v>5300.8499999999995</v>
      </c>
      <c r="P13" s="46" t="s">
        <v>42</v>
      </c>
      <c r="Q13" s="49">
        <v>353.39</v>
      </c>
      <c r="R13" s="26">
        <v>24</v>
      </c>
      <c r="S13" s="49">
        <f t="shared" si="2"/>
        <v>8481.36</v>
      </c>
      <c r="U13" s="46" t="s">
        <v>42</v>
      </c>
      <c r="V13" s="49">
        <v>353.39</v>
      </c>
      <c r="W13" s="26">
        <v>24</v>
      </c>
      <c r="X13" s="49">
        <f t="shared" si="3"/>
        <v>8481.36</v>
      </c>
    </row>
    <row r="14" spans="1:24" s="42" customFormat="1" x14ac:dyDescent="0.25">
      <c r="A14" s="46" t="s">
        <v>41</v>
      </c>
      <c r="B14" s="49">
        <v>353.39</v>
      </c>
      <c r="C14" s="26">
        <v>15</v>
      </c>
      <c r="D14" s="49">
        <f t="shared" si="4"/>
        <v>5300.8499999999995</v>
      </c>
      <c r="E14" s="45"/>
      <c r="F14" s="70" t="s">
        <v>54</v>
      </c>
      <c r="G14" s="71">
        <v>300</v>
      </c>
      <c r="H14" s="59">
        <v>1</v>
      </c>
      <c r="I14" s="72">
        <f>G14*H14</f>
        <v>300</v>
      </c>
      <c r="K14" s="29" t="s">
        <v>51</v>
      </c>
      <c r="L14" s="49">
        <v>353.39</v>
      </c>
      <c r="M14" s="26">
        <v>12</v>
      </c>
      <c r="N14" s="49">
        <f t="shared" si="5"/>
        <v>4240.68</v>
      </c>
      <c r="P14" s="29" t="s">
        <v>51</v>
      </c>
      <c r="Q14" s="49">
        <v>353.39</v>
      </c>
      <c r="R14" s="26">
        <v>12</v>
      </c>
      <c r="S14" s="49">
        <f t="shared" si="2"/>
        <v>4240.68</v>
      </c>
      <c r="U14" s="46" t="s">
        <v>41</v>
      </c>
      <c r="V14" s="49">
        <v>353.39</v>
      </c>
      <c r="W14" s="26">
        <v>15</v>
      </c>
      <c r="X14" s="49">
        <f t="shared" si="3"/>
        <v>5300.8499999999995</v>
      </c>
    </row>
    <row r="15" spans="1:24" s="42" customFormat="1" x14ac:dyDescent="0.25">
      <c r="A15" s="46" t="s">
        <v>43</v>
      </c>
      <c r="B15" s="49">
        <v>353.39</v>
      </c>
      <c r="C15" s="26">
        <v>32</v>
      </c>
      <c r="D15" s="49">
        <f t="shared" si="4"/>
        <v>11308.48</v>
      </c>
      <c r="E15" s="45"/>
      <c r="F15" s="29"/>
      <c r="G15" s="49"/>
      <c r="H15" s="26"/>
      <c r="I15" s="49"/>
      <c r="K15" s="70" t="s">
        <v>54</v>
      </c>
      <c r="L15" s="71">
        <v>300</v>
      </c>
      <c r="M15" s="59">
        <v>1</v>
      </c>
      <c r="N15" s="72">
        <f>L15*M15</f>
        <v>300</v>
      </c>
      <c r="P15" s="70" t="s">
        <v>54</v>
      </c>
      <c r="Q15" s="71">
        <v>300</v>
      </c>
      <c r="R15" s="59">
        <v>1</v>
      </c>
      <c r="S15" s="72">
        <f>Q15*R15</f>
        <v>300</v>
      </c>
      <c r="U15" s="29" t="s">
        <v>51</v>
      </c>
      <c r="V15" s="49">
        <v>353.39</v>
      </c>
      <c r="W15" s="26">
        <v>12</v>
      </c>
      <c r="X15" s="49">
        <f t="shared" ref="X15" si="6">V15*W15</f>
        <v>4240.68</v>
      </c>
    </row>
    <row r="16" spans="1:24" s="42" customFormat="1" x14ac:dyDescent="0.25">
      <c r="A16" s="70" t="s">
        <v>54</v>
      </c>
      <c r="B16" s="71">
        <v>300</v>
      </c>
      <c r="C16" s="59">
        <v>1</v>
      </c>
      <c r="D16" s="72">
        <f>B16*C16</f>
        <v>300</v>
      </c>
      <c r="E16" s="45"/>
      <c r="F16" s="70"/>
      <c r="G16" s="71"/>
      <c r="H16" s="59"/>
      <c r="I16" s="72"/>
      <c r="K16" s="29"/>
      <c r="L16" s="49"/>
      <c r="M16" s="26"/>
      <c r="N16" s="49"/>
      <c r="P16" s="29"/>
      <c r="Q16" s="49"/>
      <c r="R16" s="26"/>
      <c r="S16" s="49"/>
      <c r="U16" s="70" t="s">
        <v>54</v>
      </c>
      <c r="V16" s="71">
        <v>300</v>
      </c>
      <c r="W16" s="59">
        <v>1</v>
      </c>
      <c r="X16" s="72">
        <f>V16*W16</f>
        <v>300</v>
      </c>
    </row>
    <row r="17" spans="1:24" s="42" customFormat="1" x14ac:dyDescent="0.25">
      <c r="A17" s="29"/>
      <c r="B17" s="53"/>
      <c r="C17" s="14"/>
      <c r="D17" s="4"/>
      <c r="F17" s="29"/>
      <c r="G17" s="53"/>
      <c r="H17" s="14"/>
      <c r="I17" s="4"/>
      <c r="K17" s="70"/>
      <c r="L17" s="71"/>
      <c r="M17" s="59"/>
      <c r="N17" s="72"/>
      <c r="P17" s="70"/>
      <c r="Q17" s="71"/>
      <c r="R17" s="59"/>
      <c r="S17" s="72"/>
    </row>
    <row r="18" spans="1:24" s="42" customFormat="1" x14ac:dyDescent="0.25">
      <c r="A18" s="43" t="s">
        <v>12</v>
      </c>
      <c r="B18" s="79" t="s">
        <v>76</v>
      </c>
      <c r="C18" s="80">
        <f>ROUND(C12+(SUM(C10+C11+C13+C14+C15)/213),2)</f>
        <v>0.66</v>
      </c>
      <c r="D18" s="48">
        <f>SUM(D9:D17)</f>
        <v>42610.722000000002</v>
      </c>
      <c r="E18" s="45"/>
      <c r="F18" s="43" t="s">
        <v>12</v>
      </c>
      <c r="G18" s="79" t="s">
        <v>76</v>
      </c>
      <c r="H18" s="80">
        <f>ROUND(H12+(SUM(H10+H11+H13)/213),2)</f>
        <v>0.38</v>
      </c>
      <c r="I18" s="48">
        <f>SUM(I9:I17)</f>
        <v>21760.712000000003</v>
      </c>
      <c r="K18" s="43" t="s">
        <v>12</v>
      </c>
      <c r="L18" s="79" t="s">
        <v>76</v>
      </c>
      <c r="M18" s="80">
        <f>ROUND(M12+(SUM(M10+M11+M13+M14)/213),2)</f>
        <v>0.45</v>
      </c>
      <c r="N18" s="48">
        <f>SUM(N9:N17)</f>
        <v>27061.562000000002</v>
      </c>
      <c r="P18" s="43" t="s">
        <v>12</v>
      </c>
      <c r="Q18" s="79" t="s">
        <v>76</v>
      </c>
      <c r="R18" s="80">
        <f>ROUND(R12+(SUM(R10+R11+R13+R14)/213),2)</f>
        <v>0.49</v>
      </c>
      <c r="S18" s="48">
        <f>SUM(S9:S17)</f>
        <v>30242.072000000004</v>
      </c>
      <c r="U18" s="43" t="s">
        <v>12</v>
      </c>
      <c r="V18" s="79" t="s">
        <v>76</v>
      </c>
      <c r="W18" s="80">
        <f>ROUND(W12+(SUM(W10+W11+W13+W14+W15)/213),2)</f>
        <v>0.56000000000000005</v>
      </c>
      <c r="X18" s="48">
        <f>SUM(X9:X16)</f>
        <v>35542.922000000006</v>
      </c>
    </row>
    <row r="19" spans="1:24" s="42" customFormat="1" x14ac:dyDescent="0.25">
      <c r="A19" s="43"/>
      <c r="B19" s="79" t="s">
        <v>78</v>
      </c>
      <c r="C19" s="80">
        <f>ROUND($B$3/C18,2)</f>
        <v>18.18</v>
      </c>
      <c r="D19" s="48"/>
      <c r="E19" s="45"/>
      <c r="F19" s="43"/>
      <c r="G19" s="79" t="s">
        <v>78</v>
      </c>
      <c r="H19" s="80">
        <f>ROUND($B$3/H18,2)</f>
        <v>31.58</v>
      </c>
      <c r="I19" s="48"/>
      <c r="K19" s="43"/>
      <c r="L19" s="79" t="s">
        <v>78</v>
      </c>
      <c r="M19" s="80">
        <f>ROUND($B$3/M18,2)</f>
        <v>26.67</v>
      </c>
      <c r="N19" s="48"/>
      <c r="P19" s="43"/>
      <c r="Q19" s="79" t="s">
        <v>78</v>
      </c>
      <c r="R19" s="80">
        <f>ROUND($B$3/R18,2)</f>
        <v>24.49</v>
      </c>
      <c r="S19" s="48"/>
      <c r="U19" s="43"/>
      <c r="V19" s="79" t="s">
        <v>78</v>
      </c>
      <c r="W19" s="80">
        <f>ROUND($B$3/W18,2)</f>
        <v>21.43</v>
      </c>
      <c r="X19" s="48"/>
    </row>
    <row r="20" spans="1:24" s="42" customFormat="1" x14ac:dyDescent="0.25">
      <c r="A20" s="43" t="s">
        <v>13</v>
      </c>
      <c r="B20" s="22"/>
      <c r="C20" s="22"/>
      <c r="D20" s="44"/>
      <c r="E20" s="45"/>
      <c r="F20" s="43" t="s">
        <v>13</v>
      </c>
      <c r="G20" s="22"/>
      <c r="H20" s="22"/>
      <c r="I20" s="44"/>
      <c r="K20" s="43" t="s">
        <v>13</v>
      </c>
      <c r="L20" s="22"/>
      <c r="M20" s="22"/>
      <c r="N20" s="44"/>
      <c r="P20" s="43" t="s">
        <v>13</v>
      </c>
      <c r="Q20" s="22"/>
      <c r="R20" s="22"/>
      <c r="S20" s="44"/>
      <c r="U20" s="43" t="s">
        <v>13</v>
      </c>
      <c r="V20" s="22"/>
      <c r="W20" s="22"/>
      <c r="X20" s="44"/>
    </row>
    <row r="21" spans="1:24" s="42" customFormat="1" x14ac:dyDescent="0.25">
      <c r="A21" s="46" t="s">
        <v>34</v>
      </c>
      <c r="B21" s="49">
        <v>40189.160000000003</v>
      </c>
      <c r="C21" s="26">
        <v>0.1</v>
      </c>
      <c r="D21" s="49">
        <f t="shared" ref="D21" si="7">B21*C21</f>
        <v>4018.9160000000006</v>
      </c>
      <c r="E21" s="45"/>
      <c r="F21" s="46" t="s">
        <v>34</v>
      </c>
      <c r="G21" s="49">
        <v>40189.160000000003</v>
      </c>
      <c r="H21" s="26">
        <v>0.1</v>
      </c>
      <c r="I21" s="49">
        <f t="shared" ref="I21" si="8">G21*H21</f>
        <v>4018.9160000000006</v>
      </c>
      <c r="K21" s="46" t="s">
        <v>34</v>
      </c>
      <c r="L21" s="49">
        <v>40189.160000000003</v>
      </c>
      <c r="M21" s="26">
        <v>0.1</v>
      </c>
      <c r="N21" s="49">
        <f t="shared" ref="N21" si="9">L21*M21</f>
        <v>4018.9160000000006</v>
      </c>
      <c r="P21" s="46" t="s">
        <v>34</v>
      </c>
      <c r="Q21" s="49">
        <v>40189.160000000003</v>
      </c>
      <c r="R21" s="26">
        <v>0.1</v>
      </c>
      <c r="S21" s="49">
        <f t="shared" ref="S21" si="10">Q21*R21</f>
        <v>4018.9160000000006</v>
      </c>
      <c r="U21" s="46" t="s">
        <v>34</v>
      </c>
      <c r="V21" s="49">
        <v>40189.160000000003</v>
      </c>
      <c r="W21" s="26">
        <v>0.1</v>
      </c>
      <c r="X21" s="49">
        <f t="shared" ref="X21" si="11">V21*W21</f>
        <v>4018.9160000000006</v>
      </c>
    </row>
    <row r="22" spans="1:24" s="42" customFormat="1" x14ac:dyDescent="0.25">
      <c r="A22" s="52"/>
      <c r="E22" s="45"/>
      <c r="F22" s="52"/>
      <c r="K22" s="52"/>
      <c r="P22" s="52"/>
      <c r="U22" s="52"/>
    </row>
    <row r="23" spans="1:24" s="42" customFormat="1" x14ac:dyDescent="0.25">
      <c r="A23" s="43" t="s">
        <v>14</v>
      </c>
      <c r="B23" s="22"/>
      <c r="C23" s="22"/>
      <c r="D23" s="48">
        <f>SUM(D21:D21)</f>
        <v>4018.9160000000006</v>
      </c>
      <c r="E23" s="45"/>
      <c r="F23" s="43" t="s">
        <v>14</v>
      </c>
      <c r="G23" s="22"/>
      <c r="H23" s="22"/>
      <c r="I23" s="48">
        <f>SUM(I21:I21)</f>
        <v>4018.9160000000006</v>
      </c>
      <c r="K23" s="43" t="s">
        <v>14</v>
      </c>
      <c r="L23" s="22"/>
      <c r="M23" s="22"/>
      <c r="N23" s="48">
        <f>SUM(N21:N21)</f>
        <v>4018.9160000000006</v>
      </c>
      <c r="P23" s="43" t="s">
        <v>14</v>
      </c>
      <c r="Q23" s="22"/>
      <c r="R23" s="22"/>
      <c r="S23" s="48">
        <f>SUM(S21:S21)</f>
        <v>4018.9160000000006</v>
      </c>
      <c r="U23" s="43" t="s">
        <v>14</v>
      </c>
      <c r="V23" s="22"/>
      <c r="W23" s="22"/>
      <c r="X23" s="48">
        <f>SUM(X21:X21)</f>
        <v>4018.9160000000006</v>
      </c>
    </row>
    <row r="24" spans="1:24" s="42" customFormat="1" x14ac:dyDescent="0.25">
      <c r="A24" s="46"/>
      <c r="B24" s="26"/>
      <c r="C24" s="26"/>
      <c r="D24" s="49"/>
      <c r="E24" s="45"/>
      <c r="F24" s="46"/>
      <c r="G24" s="26"/>
      <c r="H24" s="26"/>
      <c r="I24" s="49"/>
      <c r="K24" s="46"/>
      <c r="L24" s="26"/>
      <c r="M24" s="26"/>
      <c r="N24" s="49"/>
      <c r="P24" s="46"/>
      <c r="Q24" s="26"/>
      <c r="R24" s="26"/>
      <c r="S24" s="49"/>
      <c r="U24" s="46"/>
      <c r="V24" s="26"/>
      <c r="W24" s="26"/>
      <c r="X24" s="49"/>
    </row>
    <row r="25" spans="1:24" s="42" customFormat="1" x14ac:dyDescent="0.25">
      <c r="A25" s="43" t="s">
        <v>10</v>
      </c>
      <c r="B25" s="22"/>
      <c r="C25" s="22"/>
      <c r="D25" s="48">
        <f>SUM(D18+D23)</f>
        <v>46629.637999999999</v>
      </c>
      <c r="E25" s="45"/>
      <c r="F25" s="43" t="s">
        <v>10</v>
      </c>
      <c r="G25" s="22"/>
      <c r="H25" s="22"/>
      <c r="I25" s="48">
        <f>SUM(I18+I23)</f>
        <v>25779.628000000004</v>
      </c>
      <c r="K25" s="43" t="s">
        <v>10</v>
      </c>
      <c r="L25" s="22"/>
      <c r="M25" s="22"/>
      <c r="N25" s="48">
        <f>SUM(N18+N23)</f>
        <v>31080.478000000003</v>
      </c>
      <c r="P25" s="43" t="s">
        <v>10</v>
      </c>
      <c r="Q25" s="22"/>
      <c r="R25" s="22"/>
      <c r="S25" s="48">
        <f>SUM(S18+S23)</f>
        <v>34260.988000000005</v>
      </c>
      <c r="U25" s="43" t="s">
        <v>10</v>
      </c>
      <c r="V25" s="22"/>
      <c r="W25" s="22"/>
      <c r="X25" s="48">
        <f>SUM(X18+X23)</f>
        <v>39561.838000000003</v>
      </c>
    </row>
    <row r="26" spans="1:24" x14ac:dyDescent="0.25">
      <c r="A26" s="29"/>
      <c r="B26" s="16"/>
      <c r="C26" s="16"/>
      <c r="D26" s="24"/>
      <c r="E26" s="14"/>
      <c r="F26" s="29"/>
      <c r="G26" s="16"/>
      <c r="H26" s="16"/>
      <c r="I26" s="24"/>
      <c r="K26" s="29"/>
      <c r="L26" s="16"/>
      <c r="M26" s="16"/>
      <c r="N26" s="24"/>
      <c r="P26" s="29"/>
      <c r="Q26" s="16"/>
      <c r="R26" s="16"/>
      <c r="S26" s="24"/>
      <c r="U26" s="29"/>
      <c r="V26" s="16"/>
      <c r="W26" s="16"/>
      <c r="X26" s="24"/>
    </row>
    <row r="27" spans="1:24" x14ac:dyDescent="0.25">
      <c r="A27" s="28" t="s">
        <v>15</v>
      </c>
      <c r="B27" s="15"/>
      <c r="C27" s="15"/>
      <c r="D27" s="24"/>
      <c r="E27" s="14"/>
      <c r="F27" s="28" t="s">
        <v>15</v>
      </c>
      <c r="G27" s="15"/>
      <c r="H27" s="15"/>
      <c r="I27" s="24"/>
      <c r="K27" s="28" t="s">
        <v>15</v>
      </c>
      <c r="L27" s="15"/>
      <c r="M27" s="15"/>
      <c r="N27" s="24"/>
      <c r="P27" s="28" t="s">
        <v>15</v>
      </c>
      <c r="Q27" s="15"/>
      <c r="R27" s="15"/>
      <c r="S27" s="24"/>
      <c r="U27" s="28" t="s">
        <v>15</v>
      </c>
      <c r="V27" s="15"/>
      <c r="W27" s="15"/>
      <c r="X27" s="24"/>
    </row>
    <row r="28" spans="1:24" x14ac:dyDescent="0.25">
      <c r="A28" s="29" t="s">
        <v>36</v>
      </c>
      <c r="B28" s="25">
        <v>1215</v>
      </c>
      <c r="C28" s="16">
        <v>1</v>
      </c>
      <c r="D28" s="25">
        <f t="shared" ref="D28:D29" si="12">B28*C28</f>
        <v>1215</v>
      </c>
      <c r="E28" s="14"/>
      <c r="F28" s="29" t="s">
        <v>36</v>
      </c>
      <c r="G28" s="25">
        <v>1215</v>
      </c>
      <c r="H28" s="16">
        <v>1</v>
      </c>
      <c r="I28" s="25">
        <v>1701</v>
      </c>
      <c r="K28" s="29" t="s">
        <v>36</v>
      </c>
      <c r="L28" s="25">
        <v>1215</v>
      </c>
      <c r="M28" s="16">
        <v>1</v>
      </c>
      <c r="N28" s="25">
        <f t="shared" ref="N28:N29" si="13">L28*M28</f>
        <v>1215</v>
      </c>
      <c r="P28" s="29" t="s">
        <v>36</v>
      </c>
      <c r="Q28" s="25">
        <v>1215</v>
      </c>
      <c r="R28" s="16">
        <v>1</v>
      </c>
      <c r="S28" s="25">
        <f t="shared" ref="S28:S29" si="14">Q28*R28</f>
        <v>1215</v>
      </c>
      <c r="U28" s="29" t="s">
        <v>36</v>
      </c>
      <c r="V28" s="25">
        <v>1215</v>
      </c>
      <c r="W28" s="16">
        <v>1</v>
      </c>
      <c r="X28" s="25">
        <f t="shared" ref="X28:X29" si="15">V28*W28</f>
        <v>1215</v>
      </c>
    </row>
    <row r="29" spans="1:24" x14ac:dyDescent="0.25">
      <c r="A29" s="46" t="s">
        <v>35</v>
      </c>
      <c r="B29" s="16">
        <v>100</v>
      </c>
      <c r="C29" s="16">
        <f>SUM(B3)</f>
        <v>12</v>
      </c>
      <c r="D29" s="25">
        <f t="shared" si="12"/>
        <v>1200</v>
      </c>
      <c r="E29" s="14"/>
      <c r="F29" s="46" t="s">
        <v>35</v>
      </c>
      <c r="G29" s="16">
        <v>100</v>
      </c>
      <c r="H29" s="16">
        <f>SUM(B3)</f>
        <v>12</v>
      </c>
      <c r="I29" s="25">
        <f t="shared" ref="I29" si="16">G29*H29</f>
        <v>1200</v>
      </c>
      <c r="K29" s="46" t="s">
        <v>35</v>
      </c>
      <c r="L29" s="16">
        <v>100</v>
      </c>
      <c r="M29" s="16">
        <f>SUM(B3)</f>
        <v>12</v>
      </c>
      <c r="N29" s="25">
        <f t="shared" si="13"/>
        <v>1200</v>
      </c>
      <c r="P29" s="46" t="s">
        <v>35</v>
      </c>
      <c r="Q29" s="16">
        <v>100</v>
      </c>
      <c r="R29" s="16">
        <f>SUM(B3)</f>
        <v>12</v>
      </c>
      <c r="S29" s="25">
        <f t="shared" si="14"/>
        <v>1200</v>
      </c>
      <c r="U29" s="46" t="s">
        <v>35</v>
      </c>
      <c r="V29" s="16">
        <v>100</v>
      </c>
      <c r="W29" s="16">
        <f>SUM(B3)</f>
        <v>12</v>
      </c>
      <c r="X29" s="25">
        <f t="shared" si="15"/>
        <v>1200</v>
      </c>
    </row>
    <row r="30" spans="1:24" x14ac:dyDescent="0.25">
      <c r="A30" s="46" t="s">
        <v>55</v>
      </c>
      <c r="B30" s="71">
        <v>300</v>
      </c>
      <c r="C30" s="59">
        <v>1</v>
      </c>
      <c r="D30" s="72">
        <f>B30*C30</f>
        <v>300</v>
      </c>
      <c r="E30" s="59"/>
      <c r="F30" s="46" t="s">
        <v>55</v>
      </c>
      <c r="G30" s="71">
        <v>300</v>
      </c>
      <c r="H30" s="59">
        <v>1</v>
      </c>
      <c r="I30" s="72">
        <f>G30*H30</f>
        <v>300</v>
      </c>
      <c r="K30" s="46" t="s">
        <v>55</v>
      </c>
      <c r="L30" s="71">
        <v>300</v>
      </c>
      <c r="M30" s="59">
        <v>1</v>
      </c>
      <c r="N30" s="72">
        <f>L30*M30</f>
        <v>300</v>
      </c>
      <c r="P30" s="46" t="s">
        <v>55</v>
      </c>
      <c r="Q30" s="71">
        <v>300</v>
      </c>
      <c r="R30" s="59">
        <v>1</v>
      </c>
      <c r="S30" s="72">
        <f>Q30*R30</f>
        <v>300</v>
      </c>
      <c r="U30" s="46" t="s">
        <v>55</v>
      </c>
      <c r="V30" s="71">
        <v>300</v>
      </c>
      <c r="W30" s="59">
        <v>1</v>
      </c>
      <c r="X30" s="72">
        <f>V30*W30</f>
        <v>300</v>
      </c>
    </row>
    <row r="31" spans="1:24" x14ac:dyDescent="0.25">
      <c r="A31" s="46"/>
      <c r="B31" s="71"/>
      <c r="C31" s="59"/>
      <c r="D31" s="72"/>
      <c r="E31" s="59"/>
      <c r="F31" s="46"/>
      <c r="G31" s="60"/>
      <c r="H31" s="16"/>
      <c r="I31" s="25"/>
      <c r="K31" s="46"/>
      <c r="L31" s="71"/>
      <c r="M31" s="59"/>
      <c r="N31" s="72"/>
      <c r="P31" s="46"/>
      <c r="Q31" s="71"/>
      <c r="R31" s="59"/>
      <c r="S31" s="72"/>
      <c r="U31" s="46"/>
      <c r="V31" s="71"/>
      <c r="W31" s="59"/>
      <c r="X31" s="72"/>
    </row>
    <row r="32" spans="1:24" x14ac:dyDescent="0.25">
      <c r="A32" s="29"/>
      <c r="B32" s="16"/>
      <c r="C32" s="16"/>
      <c r="D32" s="25"/>
      <c r="E32" s="14"/>
      <c r="F32" s="29"/>
      <c r="G32" s="16"/>
      <c r="H32" s="16"/>
      <c r="I32" s="25"/>
      <c r="K32" s="29"/>
      <c r="L32" s="16"/>
      <c r="M32" s="16"/>
      <c r="N32" s="25"/>
      <c r="P32" s="29"/>
      <c r="Q32" s="16"/>
      <c r="R32" s="16"/>
      <c r="S32" s="25"/>
      <c r="U32" s="29"/>
      <c r="V32" s="16"/>
      <c r="W32" s="16"/>
      <c r="X32" s="25"/>
    </row>
    <row r="33" spans="1:24" x14ac:dyDescent="0.25">
      <c r="A33" s="30" t="s">
        <v>17</v>
      </c>
      <c r="B33" s="34"/>
      <c r="C33" s="34"/>
      <c r="D33" s="31">
        <f>SUM(D28:D32)</f>
        <v>2715</v>
      </c>
      <c r="E33" s="14"/>
      <c r="F33" s="30" t="s">
        <v>17</v>
      </c>
      <c r="G33" s="34"/>
      <c r="H33" s="34"/>
      <c r="I33" s="31">
        <f>SUM(I28:I32)</f>
        <v>3201</v>
      </c>
      <c r="K33" s="30" t="s">
        <v>17</v>
      </c>
      <c r="L33" s="34"/>
      <c r="M33" s="34"/>
      <c r="N33" s="31">
        <f>SUM(N28:N32)</f>
        <v>2715</v>
      </c>
      <c r="P33" s="30" t="s">
        <v>17</v>
      </c>
      <c r="Q33" s="34"/>
      <c r="R33" s="34"/>
      <c r="S33" s="31">
        <f>SUM(S28:S32)</f>
        <v>2715</v>
      </c>
      <c r="U33" s="30" t="s">
        <v>17</v>
      </c>
      <c r="V33" s="34"/>
      <c r="W33" s="34"/>
      <c r="X33" s="31">
        <f>SUM(X28:X32)</f>
        <v>2715</v>
      </c>
    </row>
    <row r="34" spans="1:24" x14ac:dyDescent="0.25">
      <c r="A34" s="29"/>
      <c r="B34" s="16"/>
      <c r="C34" s="16"/>
      <c r="D34" s="24"/>
      <c r="E34" s="14"/>
      <c r="F34" s="29"/>
      <c r="G34" s="16"/>
      <c r="H34" s="16"/>
      <c r="I34" s="24"/>
      <c r="K34" s="29"/>
      <c r="L34" s="16"/>
      <c r="M34" s="16"/>
      <c r="N34" s="24"/>
      <c r="P34" s="29"/>
      <c r="Q34" s="16"/>
      <c r="R34" s="16"/>
      <c r="S34" s="24"/>
      <c r="U34" s="29"/>
      <c r="V34" s="16"/>
      <c r="W34" s="16"/>
      <c r="X34" s="24"/>
    </row>
    <row r="35" spans="1:24" x14ac:dyDescent="0.25">
      <c r="A35" s="30" t="s">
        <v>1</v>
      </c>
      <c r="B35" s="34"/>
      <c r="C35" s="34"/>
      <c r="D35" s="31">
        <f>SUM(D25+D33)</f>
        <v>49344.637999999999</v>
      </c>
      <c r="E35" s="14"/>
      <c r="F35" s="30" t="s">
        <v>1</v>
      </c>
      <c r="G35" s="34"/>
      <c r="H35" s="34"/>
      <c r="I35" s="31">
        <f>SUM(I25+I33)</f>
        <v>28980.628000000004</v>
      </c>
      <c r="K35" s="30" t="s">
        <v>1</v>
      </c>
      <c r="L35" s="34"/>
      <c r="M35" s="34"/>
      <c r="N35" s="31">
        <f>SUM(N25+N33)</f>
        <v>33795.478000000003</v>
      </c>
      <c r="P35" s="30" t="s">
        <v>1</v>
      </c>
      <c r="Q35" s="34"/>
      <c r="R35" s="34"/>
      <c r="S35" s="31">
        <f>SUM(S25+S33)</f>
        <v>36975.988000000005</v>
      </c>
      <c r="U35" s="30" t="s">
        <v>1</v>
      </c>
      <c r="V35" s="34"/>
      <c r="W35" s="34"/>
      <c r="X35" s="31">
        <f>SUM(X25+X33)</f>
        <v>42276.838000000003</v>
      </c>
    </row>
    <row r="36" spans="1:24" x14ac:dyDescent="0.25">
      <c r="A36" s="29"/>
      <c r="B36" s="16"/>
      <c r="C36" s="16"/>
      <c r="D36" s="24"/>
      <c r="E36" s="14"/>
      <c r="F36" s="29"/>
      <c r="G36" s="16"/>
      <c r="H36" s="16"/>
      <c r="I36" s="24"/>
      <c r="K36" s="29"/>
      <c r="L36" s="16"/>
      <c r="M36" s="16"/>
      <c r="N36" s="24"/>
      <c r="P36" s="29"/>
      <c r="Q36" s="16"/>
      <c r="R36" s="16"/>
      <c r="S36" s="24"/>
      <c r="U36" s="29"/>
      <c r="V36" s="16"/>
      <c r="W36" s="16"/>
      <c r="X36" s="24"/>
    </row>
    <row r="37" spans="1:24" x14ac:dyDescent="0.25">
      <c r="A37" s="29" t="s">
        <v>18</v>
      </c>
      <c r="B37" s="16"/>
      <c r="C37" s="16"/>
      <c r="D37" s="25">
        <f>D25</f>
        <v>46629.637999999999</v>
      </c>
      <c r="E37" s="14"/>
      <c r="F37" s="29" t="s">
        <v>18</v>
      </c>
      <c r="G37" s="16"/>
      <c r="H37" s="16"/>
      <c r="I37" s="25">
        <f>I25</f>
        <v>25779.628000000004</v>
      </c>
      <c r="K37" s="29" t="s">
        <v>18</v>
      </c>
      <c r="L37" s="16"/>
      <c r="M37" s="16"/>
      <c r="N37" s="25">
        <f>N25</f>
        <v>31080.478000000003</v>
      </c>
      <c r="P37" s="29" t="s">
        <v>18</v>
      </c>
      <c r="Q37" s="16"/>
      <c r="R37" s="16"/>
      <c r="S37" s="25">
        <f>S25</f>
        <v>34260.988000000005</v>
      </c>
      <c r="U37" s="29" t="s">
        <v>18</v>
      </c>
      <c r="V37" s="16"/>
      <c r="W37" s="16"/>
      <c r="X37" s="25">
        <f>X25</f>
        <v>39561.838000000003</v>
      </c>
    </row>
    <row r="38" spans="1:24" x14ac:dyDescent="0.25">
      <c r="A38" s="29" t="s">
        <v>16</v>
      </c>
      <c r="B38" s="16"/>
      <c r="C38" s="16"/>
      <c r="D38" s="25">
        <f>D33</f>
        <v>2715</v>
      </c>
      <c r="E38" s="14"/>
      <c r="F38" s="29" t="s">
        <v>16</v>
      </c>
      <c r="G38" s="16"/>
      <c r="H38" s="16"/>
      <c r="I38" s="25">
        <f>I33</f>
        <v>3201</v>
      </c>
      <c r="K38" s="29" t="s">
        <v>16</v>
      </c>
      <c r="L38" s="16"/>
      <c r="M38" s="16"/>
      <c r="N38" s="25">
        <f>N33</f>
        <v>2715</v>
      </c>
      <c r="P38" s="29" t="s">
        <v>16</v>
      </c>
      <c r="Q38" s="16"/>
      <c r="R38" s="16"/>
      <c r="S38" s="25">
        <f>S33</f>
        <v>2715</v>
      </c>
      <c r="U38" s="29" t="s">
        <v>16</v>
      </c>
      <c r="V38" s="16"/>
      <c r="W38" s="16"/>
      <c r="X38" s="25">
        <f>X33</f>
        <v>2715</v>
      </c>
    </row>
    <row r="39" spans="1:24" x14ac:dyDescent="0.25">
      <c r="A39" s="28" t="s">
        <v>0</v>
      </c>
      <c r="B39" s="15"/>
      <c r="C39" s="15"/>
      <c r="D39" s="27">
        <f>SUM(D37+D38)</f>
        <v>49344.637999999999</v>
      </c>
      <c r="E39" s="14"/>
      <c r="F39" s="28" t="s">
        <v>0</v>
      </c>
      <c r="G39" s="15"/>
      <c r="H39" s="15"/>
      <c r="I39" s="27">
        <f>SUM(I37+I38)</f>
        <v>28980.628000000004</v>
      </c>
      <c r="K39" s="28" t="s">
        <v>0</v>
      </c>
      <c r="L39" s="15"/>
      <c r="M39" s="15"/>
      <c r="N39" s="27">
        <f>SUM(N37+N38)</f>
        <v>33795.478000000003</v>
      </c>
      <c r="P39" s="28" t="s">
        <v>0</v>
      </c>
      <c r="Q39" s="15"/>
      <c r="R39" s="15"/>
      <c r="S39" s="27">
        <f>SUM(S37+S38)</f>
        <v>36975.988000000005</v>
      </c>
      <c r="U39" s="28" t="s">
        <v>0</v>
      </c>
      <c r="V39" s="15"/>
      <c r="W39" s="15"/>
      <c r="X39" s="27">
        <f>SUM(X37+X38)</f>
        <v>42276.838000000003</v>
      </c>
    </row>
    <row r="40" spans="1:24" x14ac:dyDescent="0.25">
      <c r="A40" s="36" t="s">
        <v>25</v>
      </c>
      <c r="B40" s="15"/>
      <c r="C40" s="15"/>
      <c r="D40" s="27">
        <f>SUM(D39*0.63)</f>
        <v>31087.121940000001</v>
      </c>
      <c r="E40" s="14"/>
      <c r="F40" s="36" t="s">
        <v>25</v>
      </c>
      <c r="G40" s="15"/>
      <c r="H40" s="15"/>
      <c r="I40" s="27">
        <f>SUM(I39*0.63)</f>
        <v>18257.795640000004</v>
      </c>
      <c r="K40" s="36" t="s">
        <v>25</v>
      </c>
      <c r="L40" s="15"/>
      <c r="M40" s="15"/>
      <c r="N40" s="27">
        <f>SUM(N39*0.63)</f>
        <v>21291.151140000002</v>
      </c>
      <c r="P40" s="36" t="s">
        <v>25</v>
      </c>
      <c r="Q40" s="15"/>
      <c r="R40" s="15"/>
      <c r="S40" s="27">
        <f>SUM(S39*0.63)</f>
        <v>23294.872440000003</v>
      </c>
      <c r="U40" s="36" t="s">
        <v>25</v>
      </c>
      <c r="V40" s="15"/>
      <c r="W40" s="15"/>
      <c r="X40" s="27">
        <f>SUM(X39*0.63)</f>
        <v>26634.407940000001</v>
      </c>
    </row>
    <row r="41" spans="1:24" ht="15.75" thickBot="1" x14ac:dyDescent="0.3">
      <c r="A41" s="17" t="s">
        <v>1</v>
      </c>
      <c r="B41" s="17"/>
      <c r="C41" s="17"/>
      <c r="D41" s="18">
        <f>SUM(D39:D40)</f>
        <v>80431.759940000004</v>
      </c>
      <c r="E41" s="14"/>
      <c r="F41" s="17" t="s">
        <v>1</v>
      </c>
      <c r="G41" s="17"/>
      <c r="H41" s="17"/>
      <c r="I41" s="18">
        <f>SUM(I39:I40)</f>
        <v>47238.423640000008</v>
      </c>
      <c r="K41" s="17" t="s">
        <v>1</v>
      </c>
      <c r="L41" s="17"/>
      <c r="M41" s="17"/>
      <c r="N41" s="18">
        <f>SUM(N39:N40)</f>
        <v>55086.629140000005</v>
      </c>
      <c r="P41" s="17" t="s">
        <v>1</v>
      </c>
      <c r="Q41" s="17"/>
      <c r="R41" s="17"/>
      <c r="S41" s="18">
        <f>SUM(S39:S40)</f>
        <v>60270.860440000004</v>
      </c>
      <c r="U41" s="17" t="s">
        <v>1</v>
      </c>
      <c r="V41" s="17"/>
      <c r="W41" s="17"/>
      <c r="X41" s="18">
        <f>SUM(X39:X40)</f>
        <v>68911.245940000008</v>
      </c>
    </row>
    <row r="42" spans="1:24" x14ac:dyDescent="0.25">
      <c r="A42" s="10"/>
      <c r="B42" s="10"/>
      <c r="C42" s="10"/>
      <c r="D42" s="11"/>
      <c r="E42" s="12"/>
      <c r="F42" s="10"/>
      <c r="G42" s="10"/>
      <c r="H42" s="10"/>
      <c r="I42" s="11"/>
      <c r="K42" s="10"/>
      <c r="L42" s="10"/>
      <c r="M42" s="10"/>
      <c r="N42" s="11"/>
      <c r="P42" s="10"/>
      <c r="Q42" s="10"/>
      <c r="R42" s="10"/>
      <c r="S42" s="11"/>
      <c r="U42" s="10"/>
      <c r="V42" s="10"/>
      <c r="W42" s="10"/>
      <c r="X42" s="11"/>
    </row>
    <row r="43" spans="1:24" ht="20.25" x14ac:dyDescent="0.3">
      <c r="A43" s="9" t="s">
        <v>2</v>
      </c>
      <c r="B43" s="9"/>
      <c r="C43" s="9"/>
      <c r="D43" s="2"/>
      <c r="E43" s="3"/>
      <c r="F43" s="9" t="s">
        <v>2</v>
      </c>
      <c r="G43" s="9"/>
      <c r="H43" s="9"/>
      <c r="I43" s="2"/>
      <c r="K43" s="9" t="s">
        <v>2</v>
      </c>
      <c r="L43" s="9"/>
      <c r="M43" s="9"/>
      <c r="N43" s="2"/>
      <c r="P43" s="9" t="s">
        <v>2</v>
      </c>
      <c r="Q43" s="9"/>
      <c r="R43" s="9"/>
      <c r="S43" s="2"/>
      <c r="U43" s="9" t="s">
        <v>2</v>
      </c>
      <c r="V43" s="9"/>
      <c r="W43" s="9"/>
      <c r="X43" s="2"/>
    </row>
    <row r="44" spans="1:24" ht="20.25" x14ac:dyDescent="0.3">
      <c r="A44" s="9"/>
      <c r="B44" s="9"/>
      <c r="C44" s="9"/>
      <c r="D44" s="2"/>
      <c r="E44" s="3"/>
      <c r="F44" s="9"/>
      <c r="G44" s="9"/>
      <c r="H44" s="9"/>
      <c r="I44" s="2"/>
      <c r="K44" s="9"/>
      <c r="L44" s="9"/>
      <c r="M44" s="9"/>
      <c r="N44" s="2"/>
      <c r="P44" s="9"/>
      <c r="Q44" s="9"/>
      <c r="R44" s="9"/>
      <c r="S44" s="2"/>
      <c r="U44" s="9"/>
      <c r="V44" s="9"/>
      <c r="W44" s="9"/>
      <c r="X44" s="2"/>
    </row>
    <row r="45" spans="1:24" x14ac:dyDescent="0.25">
      <c r="A45" s="14" t="s">
        <v>31</v>
      </c>
      <c r="B45" s="53">
        <v>9250</v>
      </c>
      <c r="C45" s="14">
        <f>SUM(B3)</f>
        <v>12</v>
      </c>
      <c r="D45" s="4">
        <f>B45*C45</f>
        <v>111000</v>
      </c>
      <c r="E45" s="3"/>
      <c r="F45" s="14" t="s">
        <v>31</v>
      </c>
      <c r="G45" s="53">
        <v>9250</v>
      </c>
      <c r="H45" s="14">
        <f>SUM(B3)</f>
        <v>12</v>
      </c>
      <c r="I45" s="4">
        <f>G45*H45</f>
        <v>111000</v>
      </c>
      <c r="K45" s="14" t="s">
        <v>31</v>
      </c>
      <c r="L45" s="53">
        <v>9250</v>
      </c>
      <c r="M45" s="14">
        <f>SUM(B3)</f>
        <v>12</v>
      </c>
      <c r="N45" s="4">
        <f>L45*M45</f>
        <v>111000</v>
      </c>
      <c r="P45" s="14" t="s">
        <v>31</v>
      </c>
      <c r="Q45" s="53">
        <v>9250</v>
      </c>
      <c r="R45" s="14">
        <f>SUM(B3)</f>
        <v>12</v>
      </c>
      <c r="S45" s="4">
        <f>Q45*R45</f>
        <v>111000</v>
      </c>
      <c r="U45" s="14" t="s">
        <v>31</v>
      </c>
      <c r="V45" s="53">
        <v>9250</v>
      </c>
      <c r="W45" s="14">
        <f>SUM(B3)</f>
        <v>12</v>
      </c>
      <c r="X45" s="4">
        <f>V45*W45</f>
        <v>111000</v>
      </c>
    </row>
    <row r="46" spans="1:24" x14ac:dyDescent="0.25">
      <c r="A46" s="13"/>
      <c r="B46" s="13"/>
      <c r="C46" s="13"/>
      <c r="D46" s="2"/>
      <c r="E46" s="3"/>
      <c r="F46" s="13"/>
      <c r="G46" s="13"/>
      <c r="H46" s="13"/>
      <c r="I46" s="2"/>
      <c r="K46" s="13"/>
      <c r="L46" s="13"/>
      <c r="M46" s="13"/>
      <c r="N46" s="2"/>
      <c r="P46" s="13"/>
      <c r="Q46" s="13"/>
      <c r="R46" s="13"/>
      <c r="S46" s="2"/>
      <c r="U46" s="13"/>
      <c r="V46" s="13"/>
      <c r="W46" s="13"/>
      <c r="X46" s="2"/>
    </row>
    <row r="47" spans="1:24" ht="15.75" thickBot="1" x14ac:dyDescent="0.3">
      <c r="A47" s="17" t="s">
        <v>4</v>
      </c>
      <c r="B47" s="17"/>
      <c r="C47" s="17"/>
      <c r="D47" s="19">
        <f>SUM(D45:D46)</f>
        <v>111000</v>
      </c>
      <c r="E47" s="6"/>
      <c r="F47" s="17" t="s">
        <v>4</v>
      </c>
      <c r="G47" s="17"/>
      <c r="H47" s="17"/>
      <c r="I47" s="19">
        <f>SUM(I45:I46)</f>
        <v>111000</v>
      </c>
      <c r="K47" s="17" t="s">
        <v>4</v>
      </c>
      <c r="L47" s="17"/>
      <c r="M47" s="17"/>
      <c r="N47" s="19">
        <f>SUM(N45:N46)</f>
        <v>111000</v>
      </c>
      <c r="P47" s="17" t="s">
        <v>4</v>
      </c>
      <c r="Q47" s="17"/>
      <c r="R47" s="17"/>
      <c r="S47" s="19">
        <f>SUM(S45:S46)</f>
        <v>111000</v>
      </c>
      <c r="U47" s="17" t="s">
        <v>4</v>
      </c>
      <c r="V47" s="17"/>
      <c r="W47" s="17"/>
      <c r="X47" s="19">
        <f>SUM(X45:X46)</f>
        <v>111000</v>
      </c>
    </row>
    <row r="48" spans="1:24" x14ac:dyDescent="0.25">
      <c r="A48" s="14"/>
      <c r="B48" s="14"/>
      <c r="C48" s="14"/>
      <c r="D48" s="5"/>
      <c r="E48" s="6"/>
      <c r="F48" s="14"/>
      <c r="G48" s="14"/>
      <c r="H48" s="14"/>
      <c r="I48" s="5"/>
      <c r="K48" s="14"/>
      <c r="L48" s="14"/>
      <c r="M48" s="14"/>
      <c r="N48" s="5"/>
      <c r="P48" s="14"/>
      <c r="Q48" s="14"/>
      <c r="R48" s="14"/>
      <c r="S48" s="5"/>
      <c r="U48" s="14"/>
      <c r="V48" s="14"/>
      <c r="W48" s="14"/>
      <c r="X48" s="5"/>
    </row>
    <row r="49" spans="1:25" ht="15.75" thickBot="1" x14ac:dyDescent="0.3">
      <c r="A49" s="20" t="s">
        <v>6</v>
      </c>
      <c r="B49" s="20"/>
      <c r="C49" s="20"/>
      <c r="D49" s="21">
        <f>SUM(D47-D41)</f>
        <v>30568.240059999996</v>
      </c>
      <c r="E49" s="6"/>
      <c r="F49" s="20" t="s">
        <v>6</v>
      </c>
      <c r="G49" s="20"/>
      <c r="H49" s="20"/>
      <c r="I49" s="21">
        <f>SUM(I47-I41)</f>
        <v>63761.576359999992</v>
      </c>
      <c r="K49" s="20" t="s">
        <v>6</v>
      </c>
      <c r="L49" s="20"/>
      <c r="M49" s="20"/>
      <c r="N49" s="21">
        <f>SUM(N47-N41)</f>
        <v>55913.370859999995</v>
      </c>
      <c r="P49" s="20" t="s">
        <v>6</v>
      </c>
      <c r="Q49" s="20"/>
      <c r="R49" s="20"/>
      <c r="S49" s="21">
        <f>SUM(S47-S41)</f>
        <v>50729.139559999996</v>
      </c>
      <c r="U49" s="20" t="s">
        <v>6</v>
      </c>
      <c r="V49" s="20"/>
      <c r="W49" s="20"/>
      <c r="X49" s="21">
        <f>SUM(X47-X41)</f>
        <v>42088.754059999992</v>
      </c>
    </row>
    <row r="50" spans="1:25" ht="15.75" thickTop="1" x14ac:dyDescent="0.25">
      <c r="A50" s="14"/>
      <c r="B50" s="14"/>
      <c r="C50" s="14"/>
      <c r="D50" s="5"/>
      <c r="E50" s="6"/>
      <c r="F50" s="14"/>
      <c r="G50" s="14"/>
      <c r="H50" s="14"/>
      <c r="I50" s="5"/>
      <c r="K50" s="14"/>
      <c r="L50" s="14"/>
      <c r="M50" s="14"/>
      <c r="N50" s="5"/>
      <c r="P50" s="14"/>
      <c r="Q50" s="14"/>
      <c r="R50" s="14"/>
      <c r="S50" s="5"/>
      <c r="U50" s="14"/>
      <c r="V50" s="14"/>
      <c r="W50" s="14"/>
      <c r="X50" s="5"/>
    </row>
    <row r="51" spans="1:25" ht="15.75" thickBot="1" x14ac:dyDescent="0.3">
      <c r="A51" s="37" t="s">
        <v>26</v>
      </c>
      <c r="B51" s="38"/>
      <c r="C51" s="38"/>
      <c r="D51" s="39">
        <f>SUM(D47-D39)</f>
        <v>61655.362000000001</v>
      </c>
      <c r="E51" s="6"/>
      <c r="F51" s="37" t="s">
        <v>26</v>
      </c>
      <c r="G51" s="38"/>
      <c r="H51" s="38"/>
      <c r="I51" s="39">
        <f>SUM(I47-I39)</f>
        <v>82019.372000000003</v>
      </c>
      <c r="K51" s="37" t="s">
        <v>26</v>
      </c>
      <c r="L51" s="38"/>
      <c r="M51" s="38"/>
      <c r="N51" s="39">
        <f>SUM(N47-N39)</f>
        <v>77204.521999999997</v>
      </c>
      <c r="P51" s="37" t="s">
        <v>26</v>
      </c>
      <c r="Q51" s="38"/>
      <c r="R51" s="38"/>
      <c r="S51" s="39">
        <f>SUM(S47-S39)</f>
        <v>74024.011999999988</v>
      </c>
      <c r="U51" s="37" t="s">
        <v>26</v>
      </c>
      <c r="V51" s="38"/>
      <c r="W51" s="38"/>
      <c r="X51" s="39">
        <f>SUM(X47-X39)</f>
        <v>68723.161999999997</v>
      </c>
    </row>
    <row r="52" spans="1:25" ht="15.75" thickTop="1" x14ac:dyDescent="0.25">
      <c r="A52" s="14"/>
      <c r="B52" s="14"/>
      <c r="C52" s="14"/>
      <c r="D52" s="5"/>
      <c r="E52" s="6"/>
      <c r="F52" s="14"/>
      <c r="G52" s="14"/>
      <c r="H52" s="14"/>
      <c r="I52" s="5"/>
    </row>
    <row r="53" spans="1:25" x14ac:dyDescent="0.25">
      <c r="A53" s="55" t="s">
        <v>52</v>
      </c>
      <c r="B53" s="56">
        <v>2500</v>
      </c>
      <c r="C53" s="55">
        <f>SUM(B3)</f>
        <v>12</v>
      </c>
      <c r="D53" s="61">
        <f>SUM(B53*C53)</f>
        <v>30000</v>
      </c>
      <c r="E53" s="6"/>
      <c r="F53" s="55" t="s">
        <v>52</v>
      </c>
      <c r="G53" s="56">
        <v>5000</v>
      </c>
      <c r="H53" s="55">
        <f>SUM(B3)</f>
        <v>12</v>
      </c>
      <c r="I53" s="61">
        <f>SUM(G53*H53)</f>
        <v>60000</v>
      </c>
      <c r="K53" s="55" t="s">
        <v>52</v>
      </c>
      <c r="L53" s="56">
        <v>4480</v>
      </c>
      <c r="M53" s="55">
        <f>SUM(B3)</f>
        <v>12</v>
      </c>
      <c r="N53" s="61">
        <f>SUM(L53*M53)</f>
        <v>53760</v>
      </c>
      <c r="P53" s="55" t="s">
        <v>52</v>
      </c>
      <c r="Q53" s="56">
        <v>4160</v>
      </c>
      <c r="R53" s="55">
        <f>SUM(B3)</f>
        <v>12</v>
      </c>
      <c r="S53" s="61">
        <f>SUM(Q53*R53)</f>
        <v>49920</v>
      </c>
      <c r="U53" s="55" t="s">
        <v>52</v>
      </c>
      <c r="V53" s="56">
        <v>3630</v>
      </c>
      <c r="W53" s="55">
        <f>SUM(B3)</f>
        <v>12</v>
      </c>
      <c r="X53" s="61">
        <f>SUM(V53*W53)</f>
        <v>43560</v>
      </c>
    </row>
    <row r="54" spans="1:25" ht="15.75" thickBot="1" x14ac:dyDescent="0.3">
      <c r="A54" s="62" t="s">
        <v>53</v>
      </c>
      <c r="B54" s="63"/>
      <c r="C54" s="63"/>
      <c r="D54" s="64">
        <f>SUM(D49-D53)</f>
        <v>568.24005999999645</v>
      </c>
      <c r="E54" s="6"/>
      <c r="F54" s="62" t="s">
        <v>53</v>
      </c>
      <c r="G54" s="63"/>
      <c r="H54" s="63"/>
      <c r="I54" s="64">
        <f>SUM(I49-I53)</f>
        <v>3761.5763599999918</v>
      </c>
      <c r="K54" s="62" t="s">
        <v>53</v>
      </c>
      <c r="L54" s="63"/>
      <c r="M54" s="63"/>
      <c r="N54" s="64">
        <f>SUM(N49-N53)</f>
        <v>2153.3708599999954</v>
      </c>
      <c r="P54" s="62" t="s">
        <v>53</v>
      </c>
      <c r="Q54" s="63"/>
      <c r="R54" s="63"/>
      <c r="S54" s="64">
        <f>SUM(S49-S53)</f>
        <v>809.13955999999598</v>
      </c>
      <c r="U54" s="62" t="s">
        <v>53</v>
      </c>
      <c r="V54" s="63"/>
      <c r="W54" s="63"/>
      <c r="X54" s="64">
        <f>SUM(X49-X53)</f>
        <v>-1471.245940000008</v>
      </c>
    </row>
    <row r="55" spans="1:25" s="42" customFormat="1" ht="15.75" thickTop="1" x14ac:dyDescent="0.25">
      <c r="A55" s="22"/>
      <c r="B55" s="26"/>
      <c r="C55" s="26"/>
      <c r="D55" s="48"/>
      <c r="E55" s="83"/>
      <c r="F55" s="88" t="s">
        <v>66</v>
      </c>
      <c r="G55" s="26"/>
      <c r="H55" s="26"/>
      <c r="I55" s="48"/>
      <c r="K55" s="22"/>
      <c r="L55" s="26"/>
      <c r="M55" s="26"/>
      <c r="N55" s="48"/>
      <c r="P55" s="88" t="s">
        <v>65</v>
      </c>
      <c r="Q55" s="26"/>
      <c r="R55" s="26"/>
      <c r="S55" s="48"/>
      <c r="U55" s="22"/>
      <c r="V55" s="26"/>
      <c r="W55" s="26"/>
      <c r="X55" s="48"/>
    </row>
    <row r="56" spans="1:25" s="42" customFormat="1" x14ac:dyDescent="0.25">
      <c r="A56" s="22"/>
      <c r="B56" s="26"/>
      <c r="C56" s="87" t="s">
        <v>77</v>
      </c>
      <c r="D56" s="85">
        <f>D45-D53-D39</f>
        <v>31655.362000000001</v>
      </c>
      <c r="E56" s="86">
        <f>D56/D39</f>
        <v>0.6415157407781571</v>
      </c>
      <c r="F56" s="22"/>
      <c r="G56" s="26"/>
      <c r="H56" s="87" t="s">
        <v>77</v>
      </c>
      <c r="I56" s="85">
        <f>I45-I53-I39</f>
        <v>22019.371999999996</v>
      </c>
      <c r="J56" s="86">
        <f>I56/I39</f>
        <v>0.75979623353917636</v>
      </c>
      <c r="K56" s="22"/>
      <c r="L56" s="26"/>
      <c r="M56" s="87" t="s">
        <v>77</v>
      </c>
      <c r="N56" s="85">
        <f>N45-N53-N39</f>
        <v>23444.521999999997</v>
      </c>
      <c r="O56" s="86">
        <f>N56/N39</f>
        <v>0.6937177216431144</v>
      </c>
      <c r="P56" s="22"/>
      <c r="Q56" s="26"/>
      <c r="R56" s="87" t="s">
        <v>77</v>
      </c>
      <c r="S56" s="85">
        <f>S45-S53-S39</f>
        <v>24104.011999999995</v>
      </c>
      <c r="T56" s="86">
        <f>S56/S39</f>
        <v>0.6518828381272731</v>
      </c>
      <c r="U56" s="22"/>
      <c r="V56" s="26"/>
      <c r="W56" s="87" t="s">
        <v>77</v>
      </c>
      <c r="X56" s="85">
        <f>X45-X53-X39</f>
        <v>25163.161999999997</v>
      </c>
      <c r="Y56" s="86">
        <f>X56/X39</f>
        <v>0.59519971668647487</v>
      </c>
    </row>
    <row r="57" spans="1:25" s="42" customFormat="1" x14ac:dyDescent="0.25">
      <c r="A57" s="22"/>
      <c r="B57" s="26"/>
      <c r="C57" s="26"/>
      <c r="D57" s="48"/>
      <c r="E57" s="83"/>
      <c r="F57" s="22"/>
      <c r="G57" s="26"/>
      <c r="H57" s="84"/>
      <c r="I57" s="48"/>
      <c r="K57" s="22"/>
      <c r="L57" s="26"/>
      <c r="M57" s="26"/>
      <c r="N57" s="48"/>
      <c r="P57" s="22"/>
      <c r="Q57" s="26"/>
      <c r="R57" s="26"/>
      <c r="S57" s="48"/>
      <c r="U57" s="22"/>
      <c r="V57" s="26"/>
      <c r="W57" s="26"/>
      <c r="X57" s="48"/>
    </row>
    <row r="58" spans="1:25" x14ac:dyDescent="0.25">
      <c r="A58" s="75" t="s">
        <v>67</v>
      </c>
      <c r="E58" s="6"/>
      <c r="G58" s="68"/>
      <c r="H58" s="68"/>
      <c r="I58" s="69"/>
      <c r="W58" s="82"/>
    </row>
    <row r="59" spans="1:25" x14ac:dyDescent="0.25">
      <c r="A59" s="59" t="s">
        <v>33</v>
      </c>
      <c r="B59" s="71">
        <v>644</v>
      </c>
      <c r="C59" s="59">
        <v>6</v>
      </c>
      <c r="D59" s="72">
        <f>B59*C59</f>
        <v>3864</v>
      </c>
      <c r="E59" s="6"/>
      <c r="F59" s="67"/>
      <c r="G59" s="68"/>
      <c r="H59" s="68"/>
      <c r="I59" s="69"/>
    </row>
    <row r="60" spans="1:25" s="74" customFormat="1" x14ac:dyDescent="0.25">
      <c r="A60" s="59" t="s">
        <v>47</v>
      </c>
      <c r="B60" s="71">
        <v>7135</v>
      </c>
      <c r="C60" s="59">
        <v>0.5</v>
      </c>
      <c r="D60" s="72">
        <f>B60*C60</f>
        <v>3567.5</v>
      </c>
      <c r="E60" s="73"/>
      <c r="F60" s="67"/>
      <c r="G60" s="68"/>
      <c r="H60" s="68"/>
      <c r="I60" s="69"/>
    </row>
    <row r="61" spans="1:25" s="74" customFormat="1" x14ac:dyDescent="0.25">
      <c r="A61" s="59" t="s">
        <v>68</v>
      </c>
      <c r="B61" s="65">
        <v>153</v>
      </c>
      <c r="C61" s="57">
        <v>12</v>
      </c>
      <c r="D61" s="66">
        <f>B61*C61</f>
        <v>1836</v>
      </c>
      <c r="E61" s="73"/>
      <c r="F61" s="67"/>
      <c r="G61" s="68"/>
      <c r="H61" s="68"/>
      <c r="I61" s="69"/>
    </row>
    <row r="62" spans="1:25" s="74" customFormat="1" ht="15.75" thickBot="1" x14ac:dyDescent="0.3">
      <c r="A62" s="76" t="s">
        <v>69</v>
      </c>
      <c r="B62" s="77"/>
      <c r="C62" s="76"/>
      <c r="D62" s="78">
        <f>SUM(D59:D61)</f>
        <v>9267.5</v>
      </c>
      <c r="E62" s="73"/>
      <c r="F62" s="67"/>
      <c r="G62" s="68"/>
      <c r="H62" s="68"/>
      <c r="I62" s="69"/>
    </row>
    <row r="63" spans="1:25" s="74" customFormat="1" ht="15.75" thickTop="1" x14ac:dyDescent="0.25">
      <c r="A63" s="59"/>
      <c r="B63" s="71"/>
      <c r="C63" s="59"/>
      <c r="D63" s="72"/>
      <c r="E63" s="73"/>
      <c r="F63" s="67"/>
      <c r="G63" s="68"/>
      <c r="H63" s="68"/>
      <c r="I63" s="69"/>
    </row>
    <row r="64" spans="1:25" x14ac:dyDescent="0.25">
      <c r="A64" s="15" t="s">
        <v>5</v>
      </c>
      <c r="B64" s="15"/>
      <c r="C64" s="15"/>
      <c r="D64" s="5"/>
      <c r="E64" s="6"/>
    </row>
    <row r="65" spans="1:5" x14ac:dyDescent="0.25">
      <c r="A65" s="15" t="s">
        <v>3</v>
      </c>
      <c r="B65" s="15"/>
      <c r="C65" s="15"/>
      <c r="D65" s="8"/>
      <c r="E65" s="7"/>
    </row>
    <row r="66" spans="1:5" x14ac:dyDescent="0.25">
      <c r="A66" s="15"/>
      <c r="B66" s="15"/>
      <c r="C66" s="15"/>
      <c r="D66" s="8"/>
      <c r="E66" s="7"/>
    </row>
    <row r="67" spans="1:5" s="42" customFormat="1" x14ac:dyDescent="0.25">
      <c r="A67" s="22" t="s">
        <v>7</v>
      </c>
      <c r="B67" s="22"/>
      <c r="C67" s="22"/>
      <c r="D67" s="40"/>
      <c r="E67" s="41"/>
    </row>
    <row r="68" spans="1:5" s="42" customFormat="1" x14ac:dyDescent="0.25">
      <c r="A68" s="22" t="s">
        <v>21</v>
      </c>
      <c r="B68" s="22"/>
      <c r="C68" s="22"/>
      <c r="D68" s="40"/>
      <c r="E68" s="41"/>
    </row>
    <row r="69" spans="1:5" s="42" customFormat="1" x14ac:dyDescent="0.25">
      <c r="A69" s="26"/>
      <c r="B69" s="26"/>
      <c r="C69" s="26"/>
      <c r="D69" s="40"/>
      <c r="E69" s="41"/>
    </row>
    <row r="70" spans="1:5" s="42" customFormat="1" x14ac:dyDescent="0.25">
      <c r="A70" s="26" t="s">
        <v>37</v>
      </c>
      <c r="B70" s="26"/>
      <c r="C70" s="26"/>
      <c r="D70" s="40"/>
      <c r="E70" s="41"/>
    </row>
    <row r="71" spans="1:5" s="42" customFormat="1" x14ac:dyDescent="0.25">
      <c r="A71" s="26" t="s">
        <v>48</v>
      </c>
      <c r="B71" s="26"/>
      <c r="C71" s="26"/>
      <c r="D71" s="40"/>
      <c r="E71" s="41"/>
    </row>
    <row r="72" spans="1:5" s="42" customFormat="1" x14ac:dyDescent="0.25">
      <c r="A72" s="26" t="s">
        <v>38</v>
      </c>
      <c r="B72" s="26"/>
      <c r="C72" s="26"/>
      <c r="D72" s="40"/>
      <c r="E72" s="41"/>
    </row>
    <row r="73" spans="1:5" s="42" customFormat="1" x14ac:dyDescent="0.25">
      <c r="A73" s="26" t="s">
        <v>39</v>
      </c>
      <c r="B73" s="26"/>
      <c r="C73" s="26"/>
      <c r="D73" s="40"/>
      <c r="E73" s="41"/>
    </row>
    <row r="74" spans="1:5" s="42" customFormat="1" x14ac:dyDescent="0.25">
      <c r="A74" s="68" t="s">
        <v>63</v>
      </c>
      <c r="B74" s="26"/>
      <c r="C74" s="26"/>
      <c r="D74" s="40"/>
      <c r="E74" s="41"/>
    </row>
    <row r="75" spans="1:5" s="42" customFormat="1" x14ac:dyDescent="0.25">
      <c r="A75" s="26"/>
      <c r="B75" s="26"/>
      <c r="C75" s="26"/>
      <c r="D75" s="40"/>
      <c r="E75" s="41"/>
    </row>
    <row r="76" spans="1:5" s="42" customFormat="1" x14ac:dyDescent="0.25">
      <c r="A76" s="26" t="s">
        <v>30</v>
      </c>
      <c r="B76" s="26"/>
      <c r="C76" s="26"/>
      <c r="D76" s="40"/>
      <c r="E76" s="41"/>
    </row>
    <row r="77" spans="1:5" s="42" customFormat="1" x14ac:dyDescent="0.25">
      <c r="A77" s="26" t="s">
        <v>28</v>
      </c>
      <c r="B77" s="26"/>
      <c r="C77" s="26"/>
      <c r="D77" s="47"/>
    </row>
    <row r="78" spans="1:5" s="42" customFormat="1" x14ac:dyDescent="0.25">
      <c r="A78" s="26" t="s">
        <v>19</v>
      </c>
      <c r="B78" s="26"/>
      <c r="C78" s="26"/>
      <c r="D78" s="40"/>
      <c r="E78" s="41"/>
    </row>
    <row r="79" spans="1:5" s="42" customFormat="1" x14ac:dyDescent="0.25">
      <c r="A79" s="26"/>
      <c r="B79" s="26"/>
      <c r="C79" s="26"/>
      <c r="D79" s="40"/>
      <c r="E79" s="41"/>
    </row>
    <row r="80" spans="1:5" s="42" customFormat="1" x14ac:dyDescent="0.25">
      <c r="A80" s="22" t="s">
        <v>20</v>
      </c>
      <c r="B80" s="22"/>
      <c r="C80" s="22"/>
      <c r="D80" s="47"/>
    </row>
    <row r="81" spans="1:5" s="42" customFormat="1" x14ac:dyDescent="0.25">
      <c r="A81" s="26" t="s">
        <v>64</v>
      </c>
      <c r="B81" s="26"/>
      <c r="C81" s="26"/>
      <c r="D81" s="47"/>
    </row>
    <row r="82" spans="1:5" s="42" customFormat="1" x14ac:dyDescent="0.25">
      <c r="A82" s="26" t="s">
        <v>40</v>
      </c>
      <c r="B82" s="26"/>
      <c r="C82" s="26"/>
      <c r="D82" s="47"/>
    </row>
    <row r="83" spans="1:5" s="42" customFormat="1" x14ac:dyDescent="0.25">
      <c r="A83" s="26"/>
      <c r="B83" s="26"/>
      <c r="C83" s="26"/>
      <c r="D83" s="47"/>
    </row>
    <row r="84" spans="1:5" s="42" customFormat="1" x14ac:dyDescent="0.25">
      <c r="A84" s="22" t="s">
        <v>8</v>
      </c>
      <c r="B84" s="22"/>
      <c r="C84" s="22"/>
      <c r="D84" s="47"/>
    </row>
    <row r="85" spans="1:5" s="42" customFormat="1" x14ac:dyDescent="0.25">
      <c r="A85" s="26" t="s">
        <v>29</v>
      </c>
      <c r="B85" s="26"/>
      <c r="C85" s="26"/>
      <c r="D85" s="47"/>
    </row>
    <row r="86" spans="1:5" s="42" customFormat="1" x14ac:dyDescent="0.25">
      <c r="A86" s="26"/>
      <c r="B86" s="26"/>
      <c r="C86" s="26"/>
      <c r="D86" s="47"/>
    </row>
    <row r="87" spans="1:5" s="42" customFormat="1" x14ac:dyDescent="0.25">
      <c r="A87" s="22" t="s">
        <v>9</v>
      </c>
      <c r="B87" s="22"/>
      <c r="C87" s="22"/>
      <c r="D87" s="47"/>
    </row>
    <row r="88" spans="1:5" s="42" customFormat="1" x14ac:dyDescent="0.25">
      <c r="A88" s="50" t="s">
        <v>22</v>
      </c>
      <c r="B88" s="50"/>
      <c r="C88" s="50"/>
      <c r="D88" s="51"/>
      <c r="E88" s="45"/>
    </row>
    <row r="89" spans="1:5" x14ac:dyDescent="0.25">
      <c r="A89" s="32"/>
      <c r="B89" s="32"/>
      <c r="C89" s="32"/>
      <c r="D89" s="33"/>
      <c r="E89" s="14"/>
    </row>
  </sheetData>
  <mergeCells count="5">
    <mergeCell ref="U4:X4"/>
    <mergeCell ref="A4:D4"/>
    <mergeCell ref="F4:I4"/>
    <mergeCell ref="P4:S4"/>
    <mergeCell ref="K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2"/>
  <sheetViews>
    <sheetView zoomScaleNormal="100" workbookViewId="0">
      <selection activeCell="C19" sqref="C19"/>
    </sheetView>
  </sheetViews>
  <sheetFormatPr defaultRowHeight="15" x14ac:dyDescent="0.25"/>
  <cols>
    <col min="1" max="1" width="59" customWidth="1"/>
    <col min="2" max="2" width="11.85546875" customWidth="1"/>
    <col min="3" max="3" width="9.28515625" customWidth="1"/>
    <col min="4" max="4" width="12" style="1" customWidth="1"/>
    <col min="5" max="5" width="5.7109375" customWidth="1"/>
    <col min="6" max="6" width="58.7109375" customWidth="1"/>
    <col min="7" max="7" width="12" customWidth="1"/>
    <col min="9" max="9" width="13.140625" customWidth="1"/>
    <col min="10" max="10" width="5.7109375" customWidth="1"/>
    <col min="11" max="11" width="56.42578125" customWidth="1"/>
    <col min="12" max="12" width="10.85546875" customWidth="1"/>
    <col min="14" max="14" width="11.5703125" customWidth="1"/>
    <col min="15" max="15" width="5.7109375" customWidth="1"/>
    <col min="16" max="16" width="57" customWidth="1"/>
    <col min="17" max="17" width="12.28515625" customWidth="1"/>
    <col min="19" max="19" width="11.5703125" bestFit="1" customWidth="1"/>
    <col min="20" max="20" width="5.7109375" customWidth="1"/>
    <col min="21" max="21" width="55.85546875" customWidth="1"/>
    <col min="22" max="22" width="12" customWidth="1"/>
    <col min="24" max="24" width="13" customWidth="1"/>
    <col min="25" max="25" width="5.7109375" customWidth="1"/>
  </cols>
  <sheetData>
    <row r="1" spans="1:24" ht="20.25" x14ac:dyDescent="0.3">
      <c r="A1" s="9" t="s">
        <v>27</v>
      </c>
      <c r="B1" s="9"/>
      <c r="C1" s="9"/>
      <c r="D1" s="2"/>
      <c r="E1" s="3"/>
    </row>
    <row r="2" spans="1:24" ht="20.25" x14ac:dyDescent="0.3">
      <c r="A2" s="9"/>
      <c r="B2" s="9"/>
      <c r="C2" s="9"/>
      <c r="D2" s="2"/>
      <c r="E2" s="3"/>
    </row>
    <row r="3" spans="1:24" ht="20.25" x14ac:dyDescent="0.3">
      <c r="A3" s="54" t="s">
        <v>70</v>
      </c>
      <c r="B3" s="93">
        <v>15</v>
      </c>
      <c r="C3" s="9"/>
      <c r="D3" s="2"/>
      <c r="E3" s="3"/>
      <c r="F3" s="54"/>
      <c r="K3" s="54"/>
      <c r="L3" s="9"/>
      <c r="M3" s="9"/>
      <c r="N3" s="2"/>
      <c r="P3" s="54"/>
      <c r="U3" s="54"/>
      <c r="V3" s="9"/>
      <c r="W3" s="9"/>
      <c r="X3" s="2"/>
    </row>
    <row r="4" spans="1:24" ht="20.25" x14ac:dyDescent="0.3">
      <c r="A4" s="171" t="s">
        <v>62</v>
      </c>
      <c r="B4" s="171"/>
      <c r="C4" s="171"/>
      <c r="D4" s="171"/>
      <c r="E4" s="3"/>
      <c r="F4" s="171" t="s">
        <v>72</v>
      </c>
      <c r="G4" s="171"/>
      <c r="H4" s="171"/>
      <c r="I4" s="171"/>
      <c r="K4" s="171" t="s">
        <v>75</v>
      </c>
      <c r="L4" s="171"/>
      <c r="M4" s="171"/>
      <c r="N4" s="171"/>
      <c r="P4" s="171" t="s">
        <v>74</v>
      </c>
      <c r="Q4" s="171"/>
      <c r="R4" s="171"/>
      <c r="S4" s="171"/>
      <c r="U4" s="171" t="s">
        <v>73</v>
      </c>
      <c r="V4" s="171"/>
      <c r="W4" s="171"/>
      <c r="X4" s="171"/>
    </row>
    <row r="5" spans="1:24" ht="24.75" customHeight="1" x14ac:dyDescent="0.25">
      <c r="A5" s="58" t="s">
        <v>45</v>
      </c>
      <c r="B5" s="23"/>
      <c r="C5" s="23"/>
      <c r="D5" s="24"/>
      <c r="E5" s="14"/>
      <c r="F5" s="58" t="s">
        <v>49</v>
      </c>
      <c r="K5" s="58" t="s">
        <v>61</v>
      </c>
      <c r="L5" s="23"/>
      <c r="M5" s="23"/>
      <c r="N5" s="24"/>
      <c r="P5" s="58" t="s">
        <v>56</v>
      </c>
      <c r="U5" s="58" t="s">
        <v>57</v>
      </c>
      <c r="V5" s="23"/>
      <c r="W5" s="23"/>
      <c r="X5" s="24"/>
    </row>
    <row r="6" spans="1:24" ht="26.25" customHeight="1" x14ac:dyDescent="0.25">
      <c r="A6" s="58" t="s">
        <v>46</v>
      </c>
      <c r="B6" s="23"/>
      <c r="C6" s="23"/>
      <c r="D6" s="24"/>
      <c r="E6" s="14"/>
      <c r="F6" s="58" t="s">
        <v>50</v>
      </c>
      <c r="K6" s="58" t="s">
        <v>60</v>
      </c>
      <c r="L6" s="23"/>
      <c r="M6" s="23"/>
      <c r="N6" s="24"/>
      <c r="P6" s="58" t="s">
        <v>59</v>
      </c>
      <c r="U6" s="58" t="s">
        <v>58</v>
      </c>
      <c r="V6" s="23"/>
      <c r="W6" s="23"/>
      <c r="X6" s="24"/>
    </row>
    <row r="7" spans="1:24" x14ac:dyDescent="0.25">
      <c r="A7" s="23"/>
      <c r="B7" s="35" t="s">
        <v>24</v>
      </c>
      <c r="C7" s="35" t="s">
        <v>23</v>
      </c>
      <c r="D7" s="24"/>
      <c r="E7" s="14"/>
      <c r="F7" s="23"/>
      <c r="G7" s="35" t="s">
        <v>24</v>
      </c>
      <c r="H7" s="35" t="s">
        <v>23</v>
      </c>
      <c r="I7" s="24"/>
      <c r="K7" s="23"/>
      <c r="L7" s="35" t="s">
        <v>24</v>
      </c>
      <c r="M7" s="35" t="s">
        <v>23</v>
      </c>
      <c r="N7" s="24"/>
      <c r="P7" s="23"/>
      <c r="Q7" s="35" t="s">
        <v>24</v>
      </c>
      <c r="R7" s="35" t="s">
        <v>23</v>
      </c>
      <c r="S7" s="24"/>
      <c r="U7" s="23"/>
      <c r="V7" s="35" t="s">
        <v>24</v>
      </c>
      <c r="W7" s="35" t="s">
        <v>23</v>
      </c>
      <c r="X7" s="24"/>
    </row>
    <row r="8" spans="1:24" s="42" customFormat="1" x14ac:dyDescent="0.25">
      <c r="A8" s="43" t="s">
        <v>11</v>
      </c>
      <c r="B8" s="22"/>
      <c r="C8" s="22"/>
      <c r="D8" s="44"/>
      <c r="E8" s="45"/>
      <c r="F8" s="43" t="s">
        <v>11</v>
      </c>
      <c r="G8" s="22"/>
      <c r="H8" s="22"/>
      <c r="I8" s="44"/>
      <c r="K8" s="43" t="s">
        <v>11</v>
      </c>
      <c r="L8" s="22"/>
      <c r="M8" s="22"/>
      <c r="N8" s="44"/>
      <c r="P8" s="43" t="s">
        <v>11</v>
      </c>
      <c r="Q8" s="22"/>
      <c r="R8" s="22"/>
      <c r="S8" s="44"/>
      <c r="U8" s="43" t="s">
        <v>11</v>
      </c>
      <c r="V8" s="22"/>
      <c r="W8" s="22"/>
      <c r="X8" s="44"/>
    </row>
    <row r="9" spans="1:24" s="42" customFormat="1" x14ac:dyDescent="0.25">
      <c r="A9" s="46"/>
      <c r="B9" s="26"/>
      <c r="C9" s="26"/>
      <c r="D9" s="44"/>
      <c r="E9" s="45"/>
      <c r="F9" s="46"/>
      <c r="G9" s="26"/>
      <c r="H9" s="26"/>
      <c r="I9" s="44"/>
      <c r="P9" s="46"/>
      <c r="Q9" s="26"/>
      <c r="R9" s="26"/>
      <c r="S9" s="44"/>
      <c r="U9" s="46"/>
      <c r="V9" s="26"/>
      <c r="W9" s="26"/>
      <c r="X9" s="44"/>
    </row>
    <row r="10" spans="1:24" s="42" customFormat="1" x14ac:dyDescent="0.25">
      <c r="A10" s="46" t="s">
        <v>32</v>
      </c>
      <c r="B10" s="49">
        <v>353.39</v>
      </c>
      <c r="C10" s="26">
        <v>24</v>
      </c>
      <c r="D10" s="49">
        <f>B10*C10</f>
        <v>8481.36</v>
      </c>
      <c r="E10" s="45"/>
      <c r="F10" s="46" t="s">
        <v>32</v>
      </c>
      <c r="G10" s="49">
        <v>353.39</v>
      </c>
      <c r="H10" s="26">
        <v>24</v>
      </c>
      <c r="I10" s="49">
        <f t="shared" ref="I10:I13" si="0">G10*H10</f>
        <v>8481.36</v>
      </c>
      <c r="K10" s="46" t="s">
        <v>32</v>
      </c>
      <c r="L10" s="49">
        <v>353.39</v>
      </c>
      <c r="M10" s="26">
        <v>24</v>
      </c>
      <c r="N10" s="49">
        <f t="shared" ref="N10:N14" si="1">L10*M10</f>
        <v>8481.36</v>
      </c>
      <c r="P10" s="46" t="s">
        <v>32</v>
      </c>
      <c r="Q10" s="49">
        <v>353.39</v>
      </c>
      <c r="R10" s="26">
        <v>24</v>
      </c>
      <c r="S10" s="49">
        <f t="shared" ref="S10:S14" si="2">Q10*R10</f>
        <v>8481.36</v>
      </c>
      <c r="U10" s="46" t="s">
        <v>32</v>
      </c>
      <c r="V10" s="49">
        <v>353.39</v>
      </c>
      <c r="W10" s="26">
        <v>24</v>
      </c>
      <c r="X10" s="49">
        <f t="shared" ref="X10:X15" si="3">V10*W10</f>
        <v>8481.36</v>
      </c>
    </row>
    <row r="11" spans="1:24" s="42" customFormat="1" x14ac:dyDescent="0.25">
      <c r="A11" s="46" t="s">
        <v>71</v>
      </c>
      <c r="B11" s="49">
        <v>50.48</v>
      </c>
      <c r="C11" s="95">
        <f>2*$B$3</f>
        <v>30</v>
      </c>
      <c r="D11" s="49">
        <f t="shared" ref="D11:D15" si="4">B11*C11</f>
        <v>1514.3999999999999</v>
      </c>
      <c r="E11" s="45"/>
      <c r="F11" s="46" t="s">
        <v>71</v>
      </c>
      <c r="G11" s="49">
        <v>50.48</v>
      </c>
      <c r="H11" s="95">
        <f>2*$B$3</f>
        <v>30</v>
      </c>
      <c r="I11" s="49">
        <f t="shared" si="0"/>
        <v>1514.3999999999999</v>
      </c>
      <c r="K11" s="46" t="s">
        <v>71</v>
      </c>
      <c r="L11" s="49">
        <v>50.48</v>
      </c>
      <c r="M11" s="95">
        <f>2*$B$3</f>
        <v>30</v>
      </c>
      <c r="N11" s="49">
        <f t="shared" si="1"/>
        <v>1514.3999999999999</v>
      </c>
      <c r="P11" s="46" t="s">
        <v>71</v>
      </c>
      <c r="Q11" s="49">
        <v>50.48</v>
      </c>
      <c r="R11" s="95">
        <f>2*$B$3</f>
        <v>30</v>
      </c>
      <c r="S11" s="49">
        <f t="shared" si="2"/>
        <v>1514.3999999999999</v>
      </c>
      <c r="U11" s="46" t="s">
        <v>71</v>
      </c>
      <c r="V11" s="49">
        <v>50.48</v>
      </c>
      <c r="W11" s="95">
        <f>2*$B$3</f>
        <v>30</v>
      </c>
      <c r="X11" s="49">
        <f t="shared" si="3"/>
        <v>1514.3999999999999</v>
      </c>
    </row>
    <row r="12" spans="1:24" s="42" customFormat="1" x14ac:dyDescent="0.25">
      <c r="A12" s="46" t="s">
        <v>44</v>
      </c>
      <c r="B12" s="49">
        <v>75271.520000000004</v>
      </c>
      <c r="C12" s="26">
        <v>0.1</v>
      </c>
      <c r="D12" s="49">
        <f t="shared" si="4"/>
        <v>7527.152000000001</v>
      </c>
      <c r="E12" s="45"/>
      <c r="F12" s="46" t="s">
        <v>44</v>
      </c>
      <c r="G12" s="49">
        <v>75271.520000000004</v>
      </c>
      <c r="H12" s="26">
        <v>0.1</v>
      </c>
      <c r="I12" s="49">
        <f t="shared" si="0"/>
        <v>7527.152000000001</v>
      </c>
      <c r="K12" s="46" t="s">
        <v>44</v>
      </c>
      <c r="L12" s="49">
        <v>75271.520000000004</v>
      </c>
      <c r="M12" s="26">
        <v>0.1</v>
      </c>
      <c r="N12" s="49">
        <f t="shared" si="1"/>
        <v>7527.152000000001</v>
      </c>
      <c r="P12" s="46" t="s">
        <v>44</v>
      </c>
      <c r="Q12" s="49">
        <v>75271.520000000004</v>
      </c>
      <c r="R12" s="26">
        <v>0.1</v>
      </c>
      <c r="S12" s="49">
        <f t="shared" si="2"/>
        <v>7527.152000000001</v>
      </c>
      <c r="U12" s="46" t="s">
        <v>44</v>
      </c>
      <c r="V12" s="49">
        <v>75271.520000000004</v>
      </c>
      <c r="W12" s="26">
        <v>0.1</v>
      </c>
      <c r="X12" s="49">
        <f t="shared" si="3"/>
        <v>7527.152000000001</v>
      </c>
    </row>
    <row r="13" spans="1:24" s="42" customFormat="1" x14ac:dyDescent="0.25">
      <c r="A13" s="46" t="s">
        <v>42</v>
      </c>
      <c r="B13" s="49">
        <v>353.39</v>
      </c>
      <c r="C13" s="26">
        <v>24</v>
      </c>
      <c r="D13" s="49">
        <f t="shared" si="4"/>
        <v>8481.36</v>
      </c>
      <c r="E13" s="45"/>
      <c r="F13" s="29" t="s">
        <v>51</v>
      </c>
      <c r="G13" s="49">
        <v>353.39</v>
      </c>
      <c r="H13" s="26">
        <v>12</v>
      </c>
      <c r="I13" s="49">
        <f t="shared" si="0"/>
        <v>4240.68</v>
      </c>
      <c r="K13" s="46" t="s">
        <v>41</v>
      </c>
      <c r="L13" s="49">
        <v>353.39</v>
      </c>
      <c r="M13" s="26">
        <v>15</v>
      </c>
      <c r="N13" s="49">
        <f t="shared" si="1"/>
        <v>5300.8499999999995</v>
      </c>
      <c r="P13" s="46" t="s">
        <v>42</v>
      </c>
      <c r="Q13" s="49">
        <v>353.39</v>
      </c>
      <c r="R13" s="26">
        <v>24</v>
      </c>
      <c r="S13" s="49">
        <f t="shared" si="2"/>
        <v>8481.36</v>
      </c>
      <c r="U13" s="46" t="s">
        <v>42</v>
      </c>
      <c r="V13" s="49">
        <v>353.39</v>
      </c>
      <c r="W13" s="26">
        <v>24</v>
      </c>
      <c r="X13" s="49">
        <f t="shared" si="3"/>
        <v>8481.36</v>
      </c>
    </row>
    <row r="14" spans="1:24" s="42" customFormat="1" x14ac:dyDescent="0.25">
      <c r="A14" s="46" t="s">
        <v>41</v>
      </c>
      <c r="B14" s="49">
        <v>353.39</v>
      </c>
      <c r="C14" s="26">
        <v>15</v>
      </c>
      <c r="D14" s="49">
        <f t="shared" si="4"/>
        <v>5300.8499999999995</v>
      </c>
      <c r="E14" s="45"/>
      <c r="F14" s="70" t="s">
        <v>54</v>
      </c>
      <c r="G14" s="71">
        <v>300</v>
      </c>
      <c r="H14" s="59">
        <v>1</v>
      </c>
      <c r="I14" s="72">
        <f>G14*H14</f>
        <v>300</v>
      </c>
      <c r="K14" s="29" t="s">
        <v>51</v>
      </c>
      <c r="L14" s="49">
        <v>353.39</v>
      </c>
      <c r="M14" s="26">
        <v>12</v>
      </c>
      <c r="N14" s="49">
        <f t="shared" si="1"/>
        <v>4240.68</v>
      </c>
      <c r="P14" s="29" t="s">
        <v>51</v>
      </c>
      <c r="Q14" s="49">
        <v>353.39</v>
      </c>
      <c r="R14" s="26">
        <v>12</v>
      </c>
      <c r="S14" s="49">
        <f t="shared" si="2"/>
        <v>4240.68</v>
      </c>
      <c r="U14" s="46" t="s">
        <v>41</v>
      </c>
      <c r="V14" s="49">
        <v>353.39</v>
      </c>
      <c r="W14" s="26">
        <v>15</v>
      </c>
      <c r="X14" s="49">
        <f t="shared" si="3"/>
        <v>5300.8499999999995</v>
      </c>
    </row>
    <row r="15" spans="1:24" s="42" customFormat="1" x14ac:dyDescent="0.25">
      <c r="A15" s="46" t="s">
        <v>43</v>
      </c>
      <c r="B15" s="49">
        <v>353.39</v>
      </c>
      <c r="C15" s="26">
        <v>32</v>
      </c>
      <c r="D15" s="49">
        <f t="shared" si="4"/>
        <v>11308.48</v>
      </c>
      <c r="E15" s="45"/>
      <c r="F15" s="29"/>
      <c r="G15" s="49"/>
      <c r="H15" s="26"/>
      <c r="I15" s="49"/>
      <c r="K15" s="70" t="s">
        <v>54</v>
      </c>
      <c r="L15" s="71">
        <v>300</v>
      </c>
      <c r="M15" s="59">
        <v>1</v>
      </c>
      <c r="N15" s="72">
        <f>L15*M15</f>
        <v>300</v>
      </c>
      <c r="P15" s="70" t="s">
        <v>54</v>
      </c>
      <c r="Q15" s="71">
        <v>300</v>
      </c>
      <c r="R15" s="59">
        <v>1</v>
      </c>
      <c r="S15" s="72">
        <f>Q15*R15</f>
        <v>300</v>
      </c>
      <c r="U15" s="29" t="s">
        <v>51</v>
      </c>
      <c r="V15" s="49">
        <v>353.39</v>
      </c>
      <c r="W15" s="26">
        <v>12</v>
      </c>
      <c r="X15" s="49">
        <f t="shared" si="3"/>
        <v>4240.68</v>
      </c>
    </row>
    <row r="16" spans="1:24" s="42" customFormat="1" x14ac:dyDescent="0.25">
      <c r="A16" s="70" t="s">
        <v>54</v>
      </c>
      <c r="B16" s="71">
        <v>300</v>
      </c>
      <c r="C16" s="59">
        <v>1</v>
      </c>
      <c r="D16" s="72">
        <f>B16*C16</f>
        <v>300</v>
      </c>
      <c r="E16" s="45"/>
      <c r="F16" s="70"/>
      <c r="G16" s="71"/>
      <c r="H16" s="59"/>
      <c r="I16" s="72"/>
      <c r="K16" s="29"/>
      <c r="L16" s="49"/>
      <c r="M16" s="26"/>
      <c r="N16" s="49"/>
      <c r="P16" s="29"/>
      <c r="Q16" s="49"/>
      <c r="R16" s="26"/>
      <c r="S16" s="49"/>
      <c r="U16" s="70" t="s">
        <v>54</v>
      </c>
      <c r="V16" s="71">
        <v>300</v>
      </c>
      <c r="W16" s="59">
        <v>1</v>
      </c>
      <c r="X16" s="72">
        <f>V16*W16</f>
        <v>300</v>
      </c>
    </row>
    <row r="17" spans="1:24" s="42" customFormat="1" x14ac:dyDescent="0.25">
      <c r="A17" s="29"/>
      <c r="B17" s="53"/>
      <c r="C17" s="14"/>
      <c r="D17" s="4"/>
      <c r="F17" s="29"/>
      <c r="G17" s="53"/>
      <c r="H17" s="14"/>
      <c r="I17" s="4"/>
      <c r="K17" s="70"/>
      <c r="L17" s="71"/>
      <c r="M17" s="59"/>
      <c r="N17" s="72"/>
      <c r="P17" s="70"/>
      <c r="Q17" s="71"/>
      <c r="R17" s="59"/>
      <c r="S17" s="72"/>
    </row>
    <row r="18" spans="1:24" s="42" customFormat="1" x14ac:dyDescent="0.25">
      <c r="A18" s="43" t="s">
        <v>12</v>
      </c>
      <c r="B18" s="79" t="s">
        <v>76</v>
      </c>
      <c r="C18" s="80">
        <f>ROUND(C12+(SUM(C10+C11+C13+C14+C15)/213),2)</f>
        <v>0.69</v>
      </c>
      <c r="D18" s="48">
        <f>SUM(D9:D17)</f>
        <v>42913.601999999999</v>
      </c>
      <c r="E18" s="45"/>
      <c r="F18" s="43" t="s">
        <v>12</v>
      </c>
      <c r="G18" s="79" t="s">
        <v>76</v>
      </c>
      <c r="H18" s="80">
        <f>ROUND(H12+(SUM(H10+H11+H13)/213),2)</f>
        <v>0.41</v>
      </c>
      <c r="I18" s="48">
        <f>SUM(I9:I17)</f>
        <v>22063.592000000001</v>
      </c>
      <c r="K18" s="43" t="s">
        <v>12</v>
      </c>
      <c r="L18" s="79" t="s">
        <v>76</v>
      </c>
      <c r="M18" s="80">
        <f>ROUND(M12+(SUM(M10+M11+M13+M14)/213),2)</f>
        <v>0.48</v>
      </c>
      <c r="N18" s="48">
        <f>SUM(N9:N17)</f>
        <v>27364.441999999999</v>
      </c>
      <c r="P18" s="43" t="s">
        <v>12</v>
      </c>
      <c r="Q18" s="79" t="s">
        <v>76</v>
      </c>
      <c r="R18" s="80">
        <f>ROUND(R12+(SUM(R10+R11+R13+R14)/213),2)</f>
        <v>0.52</v>
      </c>
      <c r="S18" s="48">
        <f>SUM(S9:S17)</f>
        <v>30544.952000000001</v>
      </c>
      <c r="U18" s="43" t="s">
        <v>12</v>
      </c>
      <c r="V18" s="79" t="s">
        <v>76</v>
      </c>
      <c r="W18" s="80">
        <f>ROUND(W12+(SUM(W10+W11+W13+W14+W15)/213),2)</f>
        <v>0.59</v>
      </c>
      <c r="X18" s="48">
        <f>SUM(X9:X16)</f>
        <v>35845.801999999996</v>
      </c>
    </row>
    <row r="19" spans="1:24" s="42" customFormat="1" x14ac:dyDescent="0.25">
      <c r="A19" s="43"/>
      <c r="B19" s="79" t="s">
        <v>78</v>
      </c>
      <c r="C19" s="80">
        <f>ROUND($B$3/C18,2)</f>
        <v>21.74</v>
      </c>
      <c r="D19" s="48"/>
      <c r="E19" s="45"/>
      <c r="F19" s="43"/>
      <c r="G19" s="79" t="s">
        <v>78</v>
      </c>
      <c r="H19" s="80">
        <f>ROUND($B$3/H18,2)</f>
        <v>36.590000000000003</v>
      </c>
      <c r="I19" s="48"/>
      <c r="K19" s="43"/>
      <c r="L19" s="79" t="s">
        <v>78</v>
      </c>
      <c r="M19" s="80">
        <f>ROUND($B$3/M18,2)</f>
        <v>31.25</v>
      </c>
      <c r="N19" s="48"/>
      <c r="P19" s="43"/>
      <c r="Q19" s="79" t="s">
        <v>78</v>
      </c>
      <c r="R19" s="80">
        <f>ROUND($B$3/R18,2)</f>
        <v>28.85</v>
      </c>
      <c r="S19" s="48"/>
      <c r="U19" s="43"/>
      <c r="V19" s="79" t="s">
        <v>78</v>
      </c>
      <c r="W19" s="80">
        <f>ROUND($B$3/W18,2)</f>
        <v>25.42</v>
      </c>
      <c r="X19" s="48"/>
    </row>
    <row r="20" spans="1:24" s="42" customFormat="1" x14ac:dyDescent="0.25">
      <c r="A20" s="43" t="s">
        <v>13</v>
      </c>
      <c r="B20" s="22"/>
      <c r="C20" s="22"/>
      <c r="D20" s="44"/>
      <c r="E20" s="45"/>
      <c r="F20" s="43" t="s">
        <v>13</v>
      </c>
      <c r="G20" s="22"/>
      <c r="H20" s="22"/>
      <c r="I20" s="44"/>
      <c r="K20" s="43" t="s">
        <v>13</v>
      </c>
      <c r="L20" s="22"/>
      <c r="M20" s="22"/>
      <c r="N20" s="44"/>
      <c r="P20" s="43" t="s">
        <v>13</v>
      </c>
      <c r="Q20" s="22"/>
      <c r="R20" s="22"/>
      <c r="S20" s="44"/>
      <c r="U20" s="43" t="s">
        <v>13</v>
      </c>
      <c r="V20" s="22"/>
      <c r="W20" s="22"/>
      <c r="X20" s="44"/>
    </row>
    <row r="21" spans="1:24" s="42" customFormat="1" x14ac:dyDescent="0.25">
      <c r="A21" s="46" t="s">
        <v>34</v>
      </c>
      <c r="B21" s="49">
        <v>40189.160000000003</v>
      </c>
      <c r="C21" s="26">
        <v>0.1</v>
      </c>
      <c r="D21" s="49">
        <f t="shared" ref="D21" si="5">B21*C21</f>
        <v>4018.9160000000006</v>
      </c>
      <c r="E21" s="45"/>
      <c r="F21" s="46" t="s">
        <v>34</v>
      </c>
      <c r="G21" s="49">
        <v>40189.160000000003</v>
      </c>
      <c r="H21" s="26">
        <v>0.1</v>
      </c>
      <c r="I21" s="49">
        <f t="shared" ref="I21" si="6">G21*H21</f>
        <v>4018.9160000000006</v>
      </c>
      <c r="K21" s="46" t="s">
        <v>34</v>
      </c>
      <c r="L21" s="49">
        <v>40189.160000000003</v>
      </c>
      <c r="M21" s="26">
        <v>0.1</v>
      </c>
      <c r="N21" s="49">
        <f t="shared" ref="N21" si="7">L21*M21</f>
        <v>4018.9160000000006</v>
      </c>
      <c r="P21" s="46" t="s">
        <v>34</v>
      </c>
      <c r="Q21" s="49">
        <v>40189.160000000003</v>
      </c>
      <c r="R21" s="26">
        <v>0.1</v>
      </c>
      <c r="S21" s="49">
        <f t="shared" ref="S21" si="8">Q21*R21</f>
        <v>4018.9160000000006</v>
      </c>
      <c r="U21" s="46" t="s">
        <v>34</v>
      </c>
      <c r="V21" s="49">
        <v>40189.160000000003</v>
      </c>
      <c r="W21" s="26">
        <v>0.1</v>
      </c>
      <c r="X21" s="49">
        <f t="shared" ref="X21" si="9">V21*W21</f>
        <v>4018.9160000000006</v>
      </c>
    </row>
    <row r="22" spans="1:24" s="42" customFormat="1" x14ac:dyDescent="0.25">
      <c r="A22" s="52"/>
      <c r="E22" s="45"/>
      <c r="F22" s="52"/>
      <c r="K22" s="52"/>
      <c r="P22" s="52"/>
      <c r="U22" s="52"/>
    </row>
    <row r="23" spans="1:24" s="42" customFormat="1" x14ac:dyDescent="0.25">
      <c r="A23" s="43" t="s">
        <v>14</v>
      </c>
      <c r="B23" s="22"/>
      <c r="C23" s="22"/>
      <c r="D23" s="48">
        <f>SUM(D21:D21)</f>
        <v>4018.9160000000006</v>
      </c>
      <c r="E23" s="45"/>
      <c r="F23" s="43" t="s">
        <v>14</v>
      </c>
      <c r="G23" s="22"/>
      <c r="H23" s="22"/>
      <c r="I23" s="48">
        <f>SUM(I21:I21)</f>
        <v>4018.9160000000006</v>
      </c>
      <c r="K23" s="43" t="s">
        <v>14</v>
      </c>
      <c r="L23" s="22"/>
      <c r="M23" s="22"/>
      <c r="N23" s="48">
        <f>SUM(N21:N21)</f>
        <v>4018.9160000000006</v>
      </c>
      <c r="P23" s="43" t="s">
        <v>14</v>
      </c>
      <c r="Q23" s="22"/>
      <c r="R23" s="22"/>
      <c r="S23" s="48">
        <f>SUM(S21:S21)</f>
        <v>4018.9160000000006</v>
      </c>
      <c r="U23" s="43" t="s">
        <v>14</v>
      </c>
      <c r="V23" s="22"/>
      <c r="W23" s="22"/>
      <c r="X23" s="48">
        <f>SUM(X21:X21)</f>
        <v>4018.9160000000006</v>
      </c>
    </row>
    <row r="24" spans="1:24" s="42" customFormat="1" x14ac:dyDescent="0.25">
      <c r="A24" s="46"/>
      <c r="B24" s="26"/>
      <c r="C24" s="26"/>
      <c r="D24" s="49"/>
      <c r="E24" s="45"/>
      <c r="F24" s="46"/>
      <c r="G24" s="26"/>
      <c r="H24" s="26"/>
      <c r="I24" s="49"/>
      <c r="K24" s="46"/>
      <c r="L24" s="26"/>
      <c r="M24" s="26"/>
      <c r="N24" s="49"/>
      <c r="P24" s="46"/>
      <c r="Q24" s="26"/>
      <c r="R24" s="26"/>
      <c r="S24" s="49"/>
      <c r="U24" s="46"/>
      <c r="V24" s="26"/>
      <c r="W24" s="26"/>
      <c r="X24" s="49"/>
    </row>
    <row r="25" spans="1:24" s="42" customFormat="1" x14ac:dyDescent="0.25">
      <c r="A25" s="43" t="s">
        <v>10</v>
      </c>
      <c r="B25" s="22"/>
      <c r="C25" s="22"/>
      <c r="D25" s="48">
        <f>SUM(D18+D23)</f>
        <v>46932.517999999996</v>
      </c>
      <c r="E25" s="45"/>
      <c r="F25" s="43" t="s">
        <v>10</v>
      </c>
      <c r="G25" s="22"/>
      <c r="H25" s="22"/>
      <c r="I25" s="48">
        <f>SUM(I18+I23)</f>
        <v>26082.508000000002</v>
      </c>
      <c r="K25" s="43" t="s">
        <v>10</v>
      </c>
      <c r="L25" s="22"/>
      <c r="M25" s="22"/>
      <c r="N25" s="48">
        <f>SUM(N18+N23)</f>
        <v>31383.358</v>
      </c>
      <c r="P25" s="43" t="s">
        <v>10</v>
      </c>
      <c r="Q25" s="22"/>
      <c r="R25" s="22"/>
      <c r="S25" s="48">
        <f>SUM(S18+S23)</f>
        <v>34563.868000000002</v>
      </c>
      <c r="U25" s="43" t="s">
        <v>10</v>
      </c>
      <c r="V25" s="22"/>
      <c r="W25" s="22"/>
      <c r="X25" s="48">
        <f>SUM(X18+X23)</f>
        <v>39864.717999999993</v>
      </c>
    </row>
    <row r="26" spans="1:24" x14ac:dyDescent="0.25">
      <c r="A26" s="29"/>
      <c r="B26" s="16"/>
      <c r="C26" s="16"/>
      <c r="D26" s="24"/>
      <c r="E26" s="14"/>
      <c r="F26" s="29"/>
      <c r="G26" s="16"/>
      <c r="H26" s="16"/>
      <c r="I26" s="24"/>
      <c r="K26" s="29"/>
      <c r="L26" s="16"/>
      <c r="M26" s="16"/>
      <c r="N26" s="24"/>
      <c r="P26" s="29"/>
      <c r="Q26" s="16"/>
      <c r="R26" s="16"/>
      <c r="S26" s="24"/>
      <c r="U26" s="29"/>
      <c r="V26" s="16"/>
      <c r="W26" s="16"/>
      <c r="X26" s="24"/>
    </row>
    <row r="27" spans="1:24" x14ac:dyDescent="0.25">
      <c r="A27" s="28" t="s">
        <v>15</v>
      </c>
      <c r="B27" s="15"/>
      <c r="C27" s="15"/>
      <c r="D27" s="24"/>
      <c r="E27" s="14"/>
      <c r="F27" s="28" t="s">
        <v>15</v>
      </c>
      <c r="G27" s="15"/>
      <c r="H27" s="15"/>
      <c r="I27" s="24"/>
      <c r="K27" s="28" t="s">
        <v>15</v>
      </c>
      <c r="L27" s="15"/>
      <c r="M27" s="15"/>
      <c r="N27" s="24"/>
      <c r="P27" s="28" t="s">
        <v>15</v>
      </c>
      <c r="Q27" s="15"/>
      <c r="R27" s="15"/>
      <c r="S27" s="24"/>
      <c r="U27" s="28" t="s">
        <v>15</v>
      </c>
      <c r="V27" s="15"/>
      <c r="W27" s="15"/>
      <c r="X27" s="24"/>
    </row>
    <row r="28" spans="1:24" x14ac:dyDescent="0.25">
      <c r="A28" s="29" t="s">
        <v>36</v>
      </c>
      <c r="B28" s="25">
        <v>1215</v>
      </c>
      <c r="C28" s="16">
        <v>1</v>
      </c>
      <c r="D28" s="25">
        <f t="shared" ref="D28:D29" si="10">B28*C28</f>
        <v>1215</v>
      </c>
      <c r="E28" s="14"/>
      <c r="F28" s="29" t="s">
        <v>36</v>
      </c>
      <c r="G28" s="25">
        <v>1215</v>
      </c>
      <c r="H28" s="16">
        <v>1</v>
      </c>
      <c r="I28" s="25">
        <v>1701</v>
      </c>
      <c r="K28" s="29" t="s">
        <v>36</v>
      </c>
      <c r="L28" s="25">
        <v>1215</v>
      </c>
      <c r="M28" s="16">
        <v>1</v>
      </c>
      <c r="N28" s="25">
        <f t="shared" ref="N28:N29" si="11">L28*M28</f>
        <v>1215</v>
      </c>
      <c r="P28" s="29" t="s">
        <v>36</v>
      </c>
      <c r="Q28" s="25">
        <v>1215</v>
      </c>
      <c r="R28" s="16">
        <v>1</v>
      </c>
      <c r="S28" s="25">
        <f t="shared" ref="S28:S29" si="12">Q28*R28</f>
        <v>1215</v>
      </c>
      <c r="U28" s="29" t="s">
        <v>36</v>
      </c>
      <c r="V28" s="25">
        <v>1215</v>
      </c>
      <c r="W28" s="16">
        <v>1</v>
      </c>
      <c r="X28" s="25">
        <f t="shared" ref="X28:X29" si="13">V28*W28</f>
        <v>1215</v>
      </c>
    </row>
    <row r="29" spans="1:24" x14ac:dyDescent="0.25">
      <c r="A29" s="46" t="s">
        <v>35</v>
      </c>
      <c r="B29" s="16">
        <v>100</v>
      </c>
      <c r="C29" s="95">
        <f>SUM(B3)</f>
        <v>15</v>
      </c>
      <c r="D29" s="25">
        <f t="shared" si="10"/>
        <v>1500</v>
      </c>
      <c r="E29" s="14"/>
      <c r="F29" s="46" t="s">
        <v>35</v>
      </c>
      <c r="G29" s="16">
        <v>100</v>
      </c>
      <c r="H29" s="95">
        <f>SUM(B3)</f>
        <v>15</v>
      </c>
      <c r="I29" s="25">
        <f t="shared" ref="I29" si="14">G29*H29</f>
        <v>1500</v>
      </c>
      <c r="K29" s="46" t="s">
        <v>35</v>
      </c>
      <c r="L29" s="16">
        <v>100</v>
      </c>
      <c r="M29" s="95">
        <f>SUM(B3)</f>
        <v>15</v>
      </c>
      <c r="N29" s="25">
        <f t="shared" si="11"/>
        <v>1500</v>
      </c>
      <c r="P29" s="46" t="s">
        <v>35</v>
      </c>
      <c r="Q29" s="16">
        <v>100</v>
      </c>
      <c r="R29" s="95">
        <f>SUM(B3)</f>
        <v>15</v>
      </c>
      <c r="S29" s="25">
        <f t="shared" si="12"/>
        <v>1500</v>
      </c>
      <c r="U29" s="46" t="s">
        <v>35</v>
      </c>
      <c r="V29" s="16">
        <v>100</v>
      </c>
      <c r="W29" s="95">
        <f>SUM(B3)</f>
        <v>15</v>
      </c>
      <c r="X29" s="25">
        <f t="shared" si="13"/>
        <v>1500</v>
      </c>
    </row>
    <row r="30" spans="1:24" x14ac:dyDescent="0.25">
      <c r="A30" s="46" t="s">
        <v>55</v>
      </c>
      <c r="B30" s="71">
        <v>300</v>
      </c>
      <c r="C30" s="59">
        <v>1</v>
      </c>
      <c r="D30" s="72">
        <f>B30*C30</f>
        <v>300</v>
      </c>
      <c r="E30" s="59"/>
      <c r="F30" s="46" t="s">
        <v>55</v>
      </c>
      <c r="G30" s="71">
        <v>300</v>
      </c>
      <c r="H30" s="59">
        <v>1</v>
      </c>
      <c r="I30" s="72">
        <f>G30*H30</f>
        <v>300</v>
      </c>
      <c r="K30" s="46" t="s">
        <v>55</v>
      </c>
      <c r="L30" s="71">
        <v>300</v>
      </c>
      <c r="M30" s="59">
        <v>1</v>
      </c>
      <c r="N30" s="72">
        <f>L30*M30</f>
        <v>300</v>
      </c>
      <c r="P30" s="46" t="s">
        <v>55</v>
      </c>
      <c r="Q30" s="71">
        <v>300</v>
      </c>
      <c r="R30" s="59">
        <v>1</v>
      </c>
      <c r="S30" s="72">
        <f>Q30*R30</f>
        <v>300</v>
      </c>
      <c r="U30" s="46" t="s">
        <v>55</v>
      </c>
      <c r="V30" s="71">
        <v>300</v>
      </c>
      <c r="W30" s="59">
        <v>1</v>
      </c>
      <c r="X30" s="72">
        <f>V30*W30</f>
        <v>300</v>
      </c>
    </row>
    <row r="31" spans="1:24" x14ac:dyDescent="0.25">
      <c r="A31" s="46"/>
      <c r="B31" s="71"/>
      <c r="C31" s="59"/>
      <c r="D31" s="72"/>
      <c r="E31" s="59"/>
      <c r="F31" s="46"/>
      <c r="G31" s="60"/>
      <c r="H31" s="16"/>
      <c r="I31" s="25"/>
      <c r="K31" s="46"/>
      <c r="L31" s="71"/>
      <c r="M31" s="59"/>
      <c r="N31" s="72"/>
      <c r="P31" s="46"/>
      <c r="Q31" s="71"/>
      <c r="R31" s="59"/>
      <c r="S31" s="72"/>
      <c r="U31" s="46"/>
      <c r="V31" s="71"/>
      <c r="W31" s="59"/>
      <c r="X31" s="72"/>
    </row>
    <row r="32" spans="1:24" x14ac:dyDescent="0.25">
      <c r="A32" s="29"/>
      <c r="B32" s="16"/>
      <c r="C32" s="16"/>
      <c r="D32" s="25"/>
      <c r="E32" s="14"/>
      <c r="F32" s="29"/>
      <c r="G32" s="16"/>
      <c r="H32" s="16"/>
      <c r="I32" s="25"/>
      <c r="K32" s="29"/>
      <c r="L32" s="16"/>
      <c r="M32" s="16"/>
      <c r="N32" s="25"/>
      <c r="P32" s="29"/>
      <c r="Q32" s="16"/>
      <c r="R32" s="16"/>
      <c r="S32" s="25"/>
      <c r="U32" s="29"/>
      <c r="V32" s="16"/>
      <c r="W32" s="16"/>
      <c r="X32" s="25"/>
    </row>
    <row r="33" spans="1:24" x14ac:dyDescent="0.25">
      <c r="A33" s="30" t="s">
        <v>17</v>
      </c>
      <c r="B33" s="34"/>
      <c r="C33" s="34"/>
      <c r="D33" s="31">
        <f>SUM(D28:D32)</f>
        <v>3015</v>
      </c>
      <c r="E33" s="14"/>
      <c r="F33" s="30" t="s">
        <v>17</v>
      </c>
      <c r="G33" s="34"/>
      <c r="H33" s="34"/>
      <c r="I33" s="31">
        <f>SUM(I28:I32)</f>
        <v>3501</v>
      </c>
      <c r="K33" s="30" t="s">
        <v>17</v>
      </c>
      <c r="L33" s="34"/>
      <c r="M33" s="34"/>
      <c r="N33" s="31">
        <f>SUM(N28:N32)</f>
        <v>3015</v>
      </c>
      <c r="P33" s="30" t="s">
        <v>17</v>
      </c>
      <c r="Q33" s="34"/>
      <c r="R33" s="34"/>
      <c r="S33" s="31">
        <f>SUM(S28:S32)</f>
        <v>3015</v>
      </c>
      <c r="U33" s="30" t="s">
        <v>17</v>
      </c>
      <c r="V33" s="34"/>
      <c r="W33" s="34"/>
      <c r="X33" s="31">
        <f>SUM(X28:X32)</f>
        <v>3015</v>
      </c>
    </row>
    <row r="34" spans="1:24" x14ac:dyDescent="0.25">
      <c r="A34" s="29"/>
      <c r="B34" s="16"/>
      <c r="C34" s="16"/>
      <c r="D34" s="24"/>
      <c r="E34" s="14"/>
      <c r="F34" s="29"/>
      <c r="G34" s="16"/>
      <c r="H34" s="16"/>
      <c r="I34" s="24"/>
      <c r="K34" s="29"/>
      <c r="L34" s="16"/>
      <c r="M34" s="16"/>
      <c r="N34" s="24"/>
      <c r="P34" s="29"/>
      <c r="Q34" s="16"/>
      <c r="R34" s="16"/>
      <c r="S34" s="24"/>
      <c r="U34" s="29"/>
      <c r="V34" s="16"/>
      <c r="W34" s="16"/>
      <c r="X34" s="24"/>
    </row>
    <row r="35" spans="1:24" x14ac:dyDescent="0.25">
      <c r="A35" s="30" t="s">
        <v>1</v>
      </c>
      <c r="B35" s="34"/>
      <c r="C35" s="34"/>
      <c r="D35" s="31">
        <f>SUM(D25+D33)</f>
        <v>49947.517999999996</v>
      </c>
      <c r="E35" s="14"/>
      <c r="F35" s="30" t="s">
        <v>1</v>
      </c>
      <c r="G35" s="34"/>
      <c r="H35" s="34"/>
      <c r="I35" s="31">
        <f>SUM(I25+I33)</f>
        <v>29583.508000000002</v>
      </c>
      <c r="K35" s="30" t="s">
        <v>1</v>
      </c>
      <c r="L35" s="34"/>
      <c r="M35" s="34"/>
      <c r="N35" s="31">
        <f>SUM(N25+N33)</f>
        <v>34398.358</v>
      </c>
      <c r="P35" s="30" t="s">
        <v>1</v>
      </c>
      <c r="Q35" s="34"/>
      <c r="R35" s="34"/>
      <c r="S35" s="31">
        <f>SUM(S25+S33)</f>
        <v>37578.868000000002</v>
      </c>
      <c r="U35" s="30" t="s">
        <v>1</v>
      </c>
      <c r="V35" s="34"/>
      <c r="W35" s="34"/>
      <c r="X35" s="31">
        <f>SUM(X25+X33)</f>
        <v>42879.717999999993</v>
      </c>
    </row>
    <row r="36" spans="1:24" x14ac:dyDescent="0.25">
      <c r="A36" s="29"/>
      <c r="B36" s="16"/>
      <c r="C36" s="16"/>
      <c r="D36" s="24"/>
      <c r="E36" s="14"/>
      <c r="F36" s="29"/>
      <c r="G36" s="16"/>
      <c r="H36" s="16"/>
      <c r="I36" s="24"/>
      <c r="K36" s="29"/>
      <c r="L36" s="16"/>
      <c r="M36" s="16"/>
      <c r="N36" s="24"/>
      <c r="P36" s="29"/>
      <c r="Q36" s="16"/>
      <c r="R36" s="16"/>
      <c r="S36" s="24"/>
      <c r="U36" s="29"/>
      <c r="V36" s="16"/>
      <c r="W36" s="16"/>
      <c r="X36" s="24"/>
    </row>
    <row r="37" spans="1:24" x14ac:dyDescent="0.25">
      <c r="A37" s="29" t="s">
        <v>18</v>
      </c>
      <c r="B37" s="16"/>
      <c r="C37" s="16"/>
      <c r="D37" s="25">
        <f>D25</f>
        <v>46932.517999999996</v>
      </c>
      <c r="E37" s="14"/>
      <c r="F37" s="29" t="s">
        <v>18</v>
      </c>
      <c r="G37" s="16"/>
      <c r="H37" s="16"/>
      <c r="I37" s="25">
        <f>I25</f>
        <v>26082.508000000002</v>
      </c>
      <c r="K37" s="29" t="s">
        <v>18</v>
      </c>
      <c r="L37" s="16"/>
      <c r="M37" s="16"/>
      <c r="N37" s="25">
        <f>N25</f>
        <v>31383.358</v>
      </c>
      <c r="P37" s="29" t="s">
        <v>18</v>
      </c>
      <c r="Q37" s="16"/>
      <c r="R37" s="16"/>
      <c r="S37" s="25">
        <f>S25</f>
        <v>34563.868000000002</v>
      </c>
      <c r="U37" s="29" t="s">
        <v>18</v>
      </c>
      <c r="V37" s="16"/>
      <c r="W37" s="16"/>
      <c r="X37" s="25">
        <f>X25</f>
        <v>39864.717999999993</v>
      </c>
    </row>
    <row r="38" spans="1:24" x14ac:dyDescent="0.25">
      <c r="A38" s="29" t="s">
        <v>16</v>
      </c>
      <c r="B38" s="16"/>
      <c r="C38" s="16"/>
      <c r="D38" s="25">
        <f>D33</f>
        <v>3015</v>
      </c>
      <c r="E38" s="14"/>
      <c r="F38" s="29" t="s">
        <v>16</v>
      </c>
      <c r="G38" s="16"/>
      <c r="H38" s="16"/>
      <c r="I38" s="25">
        <f>I33</f>
        <v>3501</v>
      </c>
      <c r="K38" s="29" t="s">
        <v>16</v>
      </c>
      <c r="L38" s="16"/>
      <c r="M38" s="16"/>
      <c r="N38" s="25">
        <f>N33</f>
        <v>3015</v>
      </c>
      <c r="P38" s="29" t="s">
        <v>16</v>
      </c>
      <c r="Q38" s="16"/>
      <c r="R38" s="16"/>
      <c r="S38" s="25">
        <f>S33</f>
        <v>3015</v>
      </c>
      <c r="U38" s="29" t="s">
        <v>16</v>
      </c>
      <c r="V38" s="16"/>
      <c r="W38" s="16"/>
      <c r="X38" s="25">
        <f>X33</f>
        <v>3015</v>
      </c>
    </row>
    <row r="39" spans="1:24" x14ac:dyDescent="0.25">
      <c r="A39" s="28" t="s">
        <v>0</v>
      </c>
      <c r="B39" s="15"/>
      <c r="C39" s="15"/>
      <c r="D39" s="27">
        <f>SUM(D37+D38)</f>
        <v>49947.517999999996</v>
      </c>
      <c r="E39" s="14"/>
      <c r="F39" s="28" t="s">
        <v>0</v>
      </c>
      <c r="G39" s="15"/>
      <c r="H39" s="15"/>
      <c r="I39" s="27">
        <f>SUM(I37+I38)</f>
        <v>29583.508000000002</v>
      </c>
      <c r="K39" s="28" t="s">
        <v>0</v>
      </c>
      <c r="L39" s="15"/>
      <c r="M39" s="15"/>
      <c r="N39" s="27">
        <f>SUM(N37+N38)</f>
        <v>34398.358</v>
      </c>
      <c r="P39" s="28" t="s">
        <v>0</v>
      </c>
      <c r="Q39" s="15"/>
      <c r="R39" s="15"/>
      <c r="S39" s="27">
        <f>SUM(S37+S38)</f>
        <v>37578.868000000002</v>
      </c>
      <c r="U39" s="28" t="s">
        <v>0</v>
      </c>
      <c r="V39" s="15"/>
      <c r="W39" s="15"/>
      <c r="X39" s="27">
        <f>SUM(X37+X38)</f>
        <v>42879.717999999993</v>
      </c>
    </row>
    <row r="40" spans="1:24" x14ac:dyDescent="0.25">
      <c r="A40" s="36" t="s">
        <v>25</v>
      </c>
      <c r="B40" s="15"/>
      <c r="C40" s="15"/>
      <c r="D40" s="27">
        <f>SUM(D39*0.63)</f>
        <v>31466.936339999997</v>
      </c>
      <c r="E40" s="14"/>
      <c r="F40" s="36" t="s">
        <v>25</v>
      </c>
      <c r="G40" s="15"/>
      <c r="H40" s="15"/>
      <c r="I40" s="27">
        <f>SUM(I39*0.63)</f>
        <v>18637.61004</v>
      </c>
      <c r="K40" s="36" t="s">
        <v>25</v>
      </c>
      <c r="L40" s="15"/>
      <c r="M40" s="15"/>
      <c r="N40" s="27">
        <f>SUM(N39*0.63)</f>
        <v>21670.965540000001</v>
      </c>
      <c r="P40" s="36" t="s">
        <v>25</v>
      </c>
      <c r="Q40" s="15"/>
      <c r="R40" s="15"/>
      <c r="S40" s="27">
        <f>SUM(S39*0.63)</f>
        <v>23674.686840000002</v>
      </c>
      <c r="U40" s="36" t="s">
        <v>25</v>
      </c>
      <c r="V40" s="15"/>
      <c r="W40" s="15"/>
      <c r="X40" s="27">
        <f>SUM(X39*0.63)</f>
        <v>27014.222339999997</v>
      </c>
    </row>
    <row r="41" spans="1:24" ht="15.75" thickBot="1" x14ac:dyDescent="0.3">
      <c r="A41" s="17" t="s">
        <v>1</v>
      </c>
      <c r="B41" s="17"/>
      <c r="C41" s="17"/>
      <c r="D41" s="18">
        <f>SUM(D39:D40)</f>
        <v>81414.454339999997</v>
      </c>
      <c r="E41" s="14"/>
      <c r="F41" s="17" t="s">
        <v>1</v>
      </c>
      <c r="G41" s="17"/>
      <c r="H41" s="17"/>
      <c r="I41" s="18">
        <f>SUM(I39:I40)</f>
        <v>48221.118040000001</v>
      </c>
      <c r="K41" s="17" t="s">
        <v>1</v>
      </c>
      <c r="L41" s="17"/>
      <c r="M41" s="17"/>
      <c r="N41" s="18">
        <f>SUM(N39:N40)</f>
        <v>56069.323539999998</v>
      </c>
      <c r="P41" s="17" t="s">
        <v>1</v>
      </c>
      <c r="Q41" s="17"/>
      <c r="R41" s="17"/>
      <c r="S41" s="18">
        <f>SUM(S39:S40)</f>
        <v>61253.554840000004</v>
      </c>
      <c r="U41" s="17" t="s">
        <v>1</v>
      </c>
      <c r="V41" s="17"/>
      <c r="W41" s="17"/>
      <c r="X41" s="18">
        <f>SUM(X39:X40)</f>
        <v>69893.940339999986</v>
      </c>
    </row>
    <row r="42" spans="1:24" x14ac:dyDescent="0.25">
      <c r="A42" s="10"/>
      <c r="B42" s="10"/>
      <c r="C42" s="10"/>
      <c r="D42" s="11"/>
      <c r="E42" s="12"/>
      <c r="F42" s="10"/>
      <c r="G42" s="10"/>
      <c r="H42" s="10"/>
      <c r="I42" s="11"/>
      <c r="K42" s="10"/>
      <c r="L42" s="10"/>
      <c r="M42" s="10"/>
      <c r="N42" s="11"/>
      <c r="P42" s="10"/>
      <c r="Q42" s="10"/>
      <c r="R42" s="10"/>
      <c r="S42" s="11"/>
      <c r="U42" s="10"/>
      <c r="V42" s="10"/>
      <c r="W42" s="10"/>
      <c r="X42" s="11"/>
    </row>
    <row r="43" spans="1:24" ht="20.25" x14ac:dyDescent="0.3">
      <c r="A43" s="9" t="s">
        <v>2</v>
      </c>
      <c r="B43" s="9"/>
      <c r="C43" s="9"/>
      <c r="D43" s="2"/>
      <c r="E43" s="3"/>
      <c r="F43" s="9" t="s">
        <v>2</v>
      </c>
      <c r="G43" s="9"/>
      <c r="H43" s="9"/>
      <c r="I43" s="2"/>
      <c r="K43" s="9" t="s">
        <v>2</v>
      </c>
      <c r="L43" s="9"/>
      <c r="M43" s="9"/>
      <c r="N43" s="2"/>
      <c r="P43" s="9" t="s">
        <v>2</v>
      </c>
      <c r="Q43" s="9"/>
      <c r="R43" s="9"/>
      <c r="S43" s="2"/>
      <c r="U43" s="9" t="s">
        <v>2</v>
      </c>
      <c r="V43" s="9"/>
      <c r="W43" s="9"/>
      <c r="X43" s="2"/>
    </row>
    <row r="44" spans="1:24" ht="20.25" x14ac:dyDescent="0.3">
      <c r="A44" s="9"/>
      <c r="B44" s="9"/>
      <c r="C44" s="9"/>
      <c r="D44" s="2"/>
      <c r="E44" s="3"/>
      <c r="F44" s="9"/>
      <c r="G44" s="9"/>
      <c r="H44" s="9"/>
      <c r="I44" s="2"/>
      <c r="K44" s="9"/>
      <c r="L44" s="9"/>
      <c r="M44" s="9"/>
      <c r="N44" s="2"/>
      <c r="P44" s="9"/>
      <c r="Q44" s="9"/>
      <c r="R44" s="9"/>
      <c r="S44" s="2"/>
      <c r="U44" s="9"/>
      <c r="V44" s="9"/>
      <c r="W44" s="9"/>
      <c r="X44" s="2"/>
    </row>
    <row r="45" spans="1:24" x14ac:dyDescent="0.25">
      <c r="A45" s="14" t="s">
        <v>31</v>
      </c>
      <c r="B45" s="53">
        <v>9250</v>
      </c>
      <c r="C45" s="94">
        <f>SUM(B3)</f>
        <v>15</v>
      </c>
      <c r="D45" s="4">
        <f>B45*C45</f>
        <v>138750</v>
      </c>
      <c r="E45" s="3"/>
      <c r="F45" s="14" t="s">
        <v>31</v>
      </c>
      <c r="G45" s="53">
        <v>9250</v>
      </c>
      <c r="H45" s="94">
        <f>SUM(B3)</f>
        <v>15</v>
      </c>
      <c r="I45" s="4">
        <f>G45*H45</f>
        <v>138750</v>
      </c>
      <c r="K45" s="14" t="s">
        <v>31</v>
      </c>
      <c r="L45" s="53">
        <v>9250</v>
      </c>
      <c r="M45" s="94">
        <f>SUM(B3)</f>
        <v>15</v>
      </c>
      <c r="N45" s="4">
        <f>L45*M45</f>
        <v>138750</v>
      </c>
      <c r="P45" s="14" t="s">
        <v>31</v>
      </c>
      <c r="Q45" s="53">
        <v>9250</v>
      </c>
      <c r="R45" s="94">
        <f>SUM(B3)</f>
        <v>15</v>
      </c>
      <c r="S45" s="4">
        <f>Q45*R45</f>
        <v>138750</v>
      </c>
      <c r="U45" s="14" t="s">
        <v>31</v>
      </c>
      <c r="V45" s="53">
        <v>9250</v>
      </c>
      <c r="W45" s="94">
        <f>SUM(B3)</f>
        <v>15</v>
      </c>
      <c r="X45" s="4">
        <f>V45*W45</f>
        <v>138750</v>
      </c>
    </row>
    <row r="46" spans="1:24" x14ac:dyDescent="0.25">
      <c r="A46" s="14"/>
      <c r="B46" s="53"/>
      <c r="C46" s="14"/>
      <c r="D46" s="4"/>
      <c r="E46" s="3"/>
      <c r="F46" s="14"/>
      <c r="G46" s="53"/>
      <c r="H46" s="14"/>
      <c r="I46" s="4"/>
      <c r="K46" s="14"/>
      <c r="L46" s="53"/>
      <c r="M46" s="14"/>
      <c r="N46" s="4"/>
      <c r="P46" s="14"/>
      <c r="Q46" s="53"/>
      <c r="R46" s="14"/>
      <c r="S46" s="4"/>
      <c r="U46" s="14"/>
      <c r="V46" s="53"/>
      <c r="W46" s="14"/>
      <c r="X46" s="4"/>
    </row>
    <row r="47" spans="1:24" x14ac:dyDescent="0.25">
      <c r="A47" s="55" t="s">
        <v>52</v>
      </c>
      <c r="B47" s="56">
        <v>2500</v>
      </c>
      <c r="C47" s="93">
        <f>$B$3</f>
        <v>15</v>
      </c>
      <c r="D47" s="61">
        <f>-SUM(B47*C47)</f>
        <v>-37500</v>
      </c>
      <c r="E47" s="6"/>
      <c r="F47" s="55" t="s">
        <v>52</v>
      </c>
      <c r="G47" s="56">
        <v>5000</v>
      </c>
      <c r="H47" s="93">
        <f>$B$3</f>
        <v>15</v>
      </c>
      <c r="I47" s="61">
        <f>-SUM(G47*H47)</f>
        <v>-75000</v>
      </c>
      <c r="K47" s="55" t="s">
        <v>52</v>
      </c>
      <c r="L47" s="56">
        <v>4480</v>
      </c>
      <c r="M47" s="93">
        <f>$B$3</f>
        <v>15</v>
      </c>
      <c r="N47" s="61">
        <f>-SUM(L47*M47)</f>
        <v>-67200</v>
      </c>
      <c r="P47" s="55" t="s">
        <v>52</v>
      </c>
      <c r="Q47" s="56">
        <v>4160</v>
      </c>
      <c r="R47" s="93">
        <f>$B$3</f>
        <v>15</v>
      </c>
      <c r="S47" s="61">
        <f>-SUM(Q47*R47)</f>
        <v>-62400</v>
      </c>
      <c r="U47" s="55" t="s">
        <v>52</v>
      </c>
      <c r="V47" s="56">
        <v>3630</v>
      </c>
      <c r="W47" s="93">
        <f>$B$3</f>
        <v>15</v>
      </c>
      <c r="X47" s="61">
        <f>-SUM(V47*W47)</f>
        <v>-54450</v>
      </c>
    </row>
    <row r="48" spans="1:24" x14ac:dyDescent="0.25">
      <c r="A48" s="14"/>
      <c r="B48" s="53"/>
      <c r="C48" s="14"/>
      <c r="D48" s="4"/>
      <c r="E48" s="3"/>
      <c r="F48" s="14"/>
      <c r="G48" s="53"/>
      <c r="H48" s="14"/>
      <c r="I48" s="4"/>
      <c r="K48" s="14"/>
      <c r="L48" s="53"/>
      <c r="M48" s="14"/>
      <c r="N48" s="4"/>
      <c r="P48" s="14"/>
      <c r="Q48" s="53"/>
      <c r="R48" s="14"/>
      <c r="S48" s="4"/>
      <c r="U48" s="14"/>
      <c r="V48" s="53"/>
      <c r="W48" s="14"/>
      <c r="X48" s="4"/>
    </row>
    <row r="49" spans="1:25" x14ac:dyDescent="0.25">
      <c r="A49" s="13"/>
      <c r="B49" s="13"/>
      <c r="C49" s="13"/>
      <c r="D49" s="2"/>
      <c r="E49" s="3"/>
      <c r="F49" s="13"/>
      <c r="G49" s="13"/>
      <c r="H49" s="13"/>
      <c r="I49" s="2"/>
      <c r="K49" s="13"/>
      <c r="L49" s="13"/>
      <c r="M49" s="13"/>
      <c r="N49" s="2"/>
      <c r="P49" s="13"/>
      <c r="Q49" s="13"/>
      <c r="R49" s="13"/>
      <c r="S49" s="2"/>
      <c r="U49" s="13"/>
      <c r="V49" s="13"/>
      <c r="W49" s="13"/>
      <c r="X49" s="2"/>
    </row>
    <row r="50" spans="1:25" ht="15.75" thickBot="1" x14ac:dyDescent="0.3">
      <c r="A50" s="17" t="s">
        <v>4</v>
      </c>
      <c r="B50" s="17"/>
      <c r="C50" s="17"/>
      <c r="D50" s="19">
        <f>SUM(D45:D49)</f>
        <v>101250</v>
      </c>
      <c r="E50" s="6"/>
      <c r="F50" s="17" t="s">
        <v>4</v>
      </c>
      <c r="G50" s="17"/>
      <c r="H50" s="17"/>
      <c r="I50" s="19">
        <f>SUM(I45:I49)</f>
        <v>63750</v>
      </c>
      <c r="K50" s="17" t="s">
        <v>4</v>
      </c>
      <c r="L50" s="17"/>
      <c r="M50" s="17"/>
      <c r="N50" s="19">
        <f>SUM(N45:N49)</f>
        <v>71550</v>
      </c>
      <c r="P50" s="17" t="s">
        <v>4</v>
      </c>
      <c r="Q50" s="17"/>
      <c r="R50" s="17"/>
      <c r="S50" s="19">
        <f>SUM(S45:S49)</f>
        <v>76350</v>
      </c>
      <c r="U50" s="17" t="s">
        <v>4</v>
      </c>
      <c r="V50" s="17"/>
      <c r="W50" s="17"/>
      <c r="X50" s="19">
        <f>SUM(X45:X49)</f>
        <v>84300</v>
      </c>
    </row>
    <row r="51" spans="1:25" x14ac:dyDescent="0.25">
      <c r="A51" s="14"/>
      <c r="B51" s="14"/>
      <c r="C51" s="14"/>
      <c r="D51" s="5"/>
      <c r="E51" s="6"/>
      <c r="F51" s="14"/>
      <c r="G51" s="14"/>
      <c r="H51" s="14"/>
      <c r="I51" s="5"/>
      <c r="K51" s="14"/>
      <c r="L51" s="14"/>
      <c r="M51" s="14"/>
      <c r="N51" s="5"/>
      <c r="P51" s="14"/>
      <c r="Q51" s="14"/>
      <c r="R51" s="14"/>
      <c r="S51" s="5"/>
      <c r="U51" s="14"/>
      <c r="V51" s="14"/>
      <c r="W51" s="14"/>
      <c r="X51" s="5"/>
    </row>
    <row r="52" spans="1:25" ht="15.75" thickBot="1" x14ac:dyDescent="0.3">
      <c r="A52" s="20" t="s">
        <v>6</v>
      </c>
      <c r="B52" s="20"/>
      <c r="C52" s="20"/>
      <c r="D52" s="21">
        <f>SUM(D50-D41)</f>
        <v>19835.545660000003</v>
      </c>
      <c r="E52" s="86">
        <f>D52/D39</f>
        <v>0.39712775437610343</v>
      </c>
      <c r="F52" s="20" t="s">
        <v>6</v>
      </c>
      <c r="G52" s="20"/>
      <c r="H52" s="20"/>
      <c r="I52" s="21">
        <f>SUM(I50-I41)</f>
        <v>15528.881959999999</v>
      </c>
      <c r="J52" s="86">
        <f>I52/I39</f>
        <v>0.52491685435006552</v>
      </c>
      <c r="K52" s="20" t="s">
        <v>6</v>
      </c>
      <c r="L52" s="20"/>
      <c r="M52" s="20"/>
      <c r="N52" s="21">
        <f>SUM(N50-N41)</f>
        <v>15480.676460000002</v>
      </c>
      <c r="O52" s="86">
        <f>N52/N39</f>
        <v>0.45004114615005758</v>
      </c>
      <c r="P52" s="20" t="s">
        <v>6</v>
      </c>
      <c r="Q52" s="20"/>
      <c r="R52" s="20"/>
      <c r="S52" s="21">
        <f>SUM(S50-S41)</f>
        <v>15096.445159999996</v>
      </c>
      <c r="T52" s="86">
        <f>S52/S39</f>
        <v>0.40172698017407005</v>
      </c>
      <c r="U52" s="20" t="s">
        <v>6</v>
      </c>
      <c r="V52" s="20"/>
      <c r="W52" s="20"/>
      <c r="X52" s="21">
        <f>SUM(X50-X41)</f>
        <v>14406.059660000014</v>
      </c>
      <c r="Y52" s="86">
        <f>X52/X39</f>
        <v>0.33596442168766166</v>
      </c>
    </row>
    <row r="53" spans="1:25" ht="15.75" thickTop="1" x14ac:dyDescent="0.25">
      <c r="A53" s="14"/>
      <c r="B53" s="14"/>
      <c r="C53" s="14"/>
      <c r="D53" s="5"/>
      <c r="E53" s="6"/>
      <c r="F53" s="14"/>
      <c r="G53" s="14"/>
      <c r="H53" s="14"/>
      <c r="I53" s="5"/>
      <c r="J53" s="6"/>
      <c r="K53" s="14"/>
      <c r="L53" s="14"/>
      <c r="M53" s="14"/>
      <c r="N53" s="5"/>
      <c r="O53" s="6"/>
      <c r="P53" s="14"/>
      <c r="Q53" s="14"/>
      <c r="R53" s="14"/>
      <c r="S53" s="5"/>
      <c r="T53" s="6"/>
      <c r="U53" s="14"/>
      <c r="V53" s="14"/>
      <c r="W53" s="14"/>
      <c r="X53" s="5"/>
      <c r="Y53" s="6"/>
    </row>
    <row r="54" spans="1:25" ht="15.75" thickBot="1" x14ac:dyDescent="0.3">
      <c r="A54" s="37" t="s">
        <v>26</v>
      </c>
      <c r="B54" s="38"/>
      <c r="C54" s="38"/>
      <c r="D54" s="39">
        <f>SUM(D50-D39)</f>
        <v>51302.482000000004</v>
      </c>
      <c r="E54" s="86">
        <f>D54/D39</f>
        <v>1.0271277543761035</v>
      </c>
      <c r="F54" s="37" t="s">
        <v>26</v>
      </c>
      <c r="G54" s="38"/>
      <c r="H54" s="38"/>
      <c r="I54" s="39">
        <f>SUM(I50-I39)</f>
        <v>34166.491999999998</v>
      </c>
      <c r="J54" s="86">
        <f>I54/I39</f>
        <v>1.1549168543500654</v>
      </c>
      <c r="K54" s="37" t="s">
        <v>26</v>
      </c>
      <c r="L54" s="38"/>
      <c r="M54" s="38"/>
      <c r="N54" s="39">
        <f>SUM(N50-N39)</f>
        <v>37151.642</v>
      </c>
      <c r="O54" s="86">
        <f>N54/N39</f>
        <v>1.0800411461500574</v>
      </c>
      <c r="P54" s="37" t="s">
        <v>26</v>
      </c>
      <c r="Q54" s="38"/>
      <c r="R54" s="38"/>
      <c r="S54" s="39">
        <f>SUM(S50-S39)</f>
        <v>38771.131999999998</v>
      </c>
      <c r="T54" s="86">
        <f>S54/S39</f>
        <v>1.0317269801740701</v>
      </c>
      <c r="U54" s="37" t="s">
        <v>26</v>
      </c>
      <c r="V54" s="38"/>
      <c r="W54" s="38"/>
      <c r="X54" s="39">
        <f>SUM(X50-X39)</f>
        <v>41420.282000000007</v>
      </c>
      <c r="Y54" s="86">
        <f>X54/X39</f>
        <v>0.96596442168766161</v>
      </c>
    </row>
    <row r="55" spans="1:25" ht="15.75" hidden="1" thickTop="1" x14ac:dyDescent="0.25">
      <c r="A55" s="14"/>
      <c r="B55" s="14"/>
      <c r="C55" s="14"/>
      <c r="D55" s="5"/>
      <c r="E55" s="6"/>
      <c r="F55" s="14"/>
      <c r="G55" s="14"/>
      <c r="H55" s="14"/>
      <c r="I55" s="5"/>
    </row>
    <row r="56" spans="1:25" hidden="1" x14ac:dyDescent="0.25">
      <c r="A56" s="55" t="s">
        <v>52</v>
      </c>
      <c r="B56" s="56">
        <v>2500</v>
      </c>
      <c r="C56" s="55">
        <f>SUM(B3)</f>
        <v>15</v>
      </c>
      <c r="D56" s="61">
        <f>SUM(B56*C56)</f>
        <v>37500</v>
      </c>
      <c r="E56" s="6"/>
      <c r="F56" s="55" t="s">
        <v>52</v>
      </c>
      <c r="G56" s="56">
        <v>5000</v>
      </c>
      <c r="H56" s="55">
        <f>SUM(B3)</f>
        <v>15</v>
      </c>
      <c r="I56" s="61">
        <f>SUM(G56*H56)</f>
        <v>75000</v>
      </c>
      <c r="K56" s="55" t="s">
        <v>52</v>
      </c>
      <c r="L56" s="56">
        <v>4480</v>
      </c>
      <c r="M56" s="55">
        <f>SUM(B3)</f>
        <v>15</v>
      </c>
      <c r="N56" s="61">
        <f>SUM(L56*M56)</f>
        <v>67200</v>
      </c>
      <c r="P56" s="55" t="s">
        <v>52</v>
      </c>
      <c r="Q56" s="56">
        <v>4160</v>
      </c>
      <c r="R56" s="55">
        <f>SUM(B3)</f>
        <v>15</v>
      </c>
      <c r="S56" s="61">
        <f>SUM(Q56*R56)</f>
        <v>62400</v>
      </c>
      <c r="U56" s="55" t="s">
        <v>52</v>
      </c>
      <c r="V56" s="56">
        <v>3630</v>
      </c>
      <c r="W56" s="55">
        <f>SUM(B3)</f>
        <v>15</v>
      </c>
      <c r="X56" s="61">
        <f>SUM(V56*W56)</f>
        <v>54450</v>
      </c>
    </row>
    <row r="57" spans="1:25" ht="15.75" hidden="1" thickBot="1" x14ac:dyDescent="0.3">
      <c r="A57" s="62" t="s">
        <v>53</v>
      </c>
      <c r="B57" s="63"/>
      <c r="C57" s="63"/>
      <c r="D57" s="64">
        <f>SUM(D52-D56)-D47</f>
        <v>19835.545660000003</v>
      </c>
      <c r="E57" s="6"/>
      <c r="F57" s="62" t="s">
        <v>53</v>
      </c>
      <c r="G57" s="63"/>
      <c r="H57" s="63"/>
      <c r="I57" s="64">
        <f>SUM(I52-I56)-I47</f>
        <v>15528.881959999999</v>
      </c>
      <c r="K57" s="62" t="s">
        <v>53</v>
      </c>
      <c r="L57" s="63"/>
      <c r="M57" s="63"/>
      <c r="N57" s="64">
        <f>SUM(N52-N56)-N47</f>
        <v>15480.676460000002</v>
      </c>
      <c r="P57" s="62" t="s">
        <v>53</v>
      </c>
      <c r="Q57" s="63"/>
      <c r="R57" s="63"/>
      <c r="S57" s="64">
        <f>SUM(S52-S56)-S47</f>
        <v>15096.445159999996</v>
      </c>
      <c r="U57" s="62" t="s">
        <v>53</v>
      </c>
      <c r="V57" s="63"/>
      <c r="W57" s="63"/>
      <c r="X57" s="64">
        <f>SUM(X52-X56)-X47</f>
        <v>14406.059660000014</v>
      </c>
    </row>
    <row r="58" spans="1:25" s="42" customFormat="1" ht="15.75" thickTop="1" x14ac:dyDescent="0.25">
      <c r="A58" s="22"/>
      <c r="B58" s="26"/>
      <c r="C58" s="26"/>
      <c r="D58" s="48"/>
      <c r="E58" s="83"/>
      <c r="F58" s="88" t="s">
        <v>66</v>
      </c>
      <c r="G58" s="26"/>
      <c r="H58" s="26"/>
      <c r="I58" s="48"/>
      <c r="K58" s="22"/>
      <c r="L58" s="26"/>
      <c r="M58" s="26"/>
      <c r="N58" s="48"/>
      <c r="P58" s="88" t="s">
        <v>65</v>
      </c>
      <c r="Q58" s="26"/>
      <c r="R58" s="26"/>
      <c r="S58" s="48"/>
      <c r="U58" s="22"/>
      <c r="V58" s="26"/>
      <c r="W58" s="26"/>
      <c r="X58" s="48"/>
    </row>
    <row r="59" spans="1:25" s="92" customFormat="1" x14ac:dyDescent="0.25">
      <c r="A59" s="89"/>
      <c r="B59" s="41"/>
      <c r="C59" s="90" t="s">
        <v>77</v>
      </c>
      <c r="D59" s="91">
        <f>D45-D56-D39</f>
        <v>51302.482000000004</v>
      </c>
      <c r="E59" s="86">
        <f>D59/D39</f>
        <v>1.0271277543761035</v>
      </c>
      <c r="F59" s="89"/>
      <c r="G59" s="41"/>
      <c r="H59" s="90" t="s">
        <v>77</v>
      </c>
      <c r="I59" s="91">
        <f>I45-I56-I39</f>
        <v>34166.491999999998</v>
      </c>
      <c r="J59" s="86">
        <f>I59/I39</f>
        <v>1.1549168543500654</v>
      </c>
      <c r="K59" s="89"/>
      <c r="L59" s="41"/>
      <c r="M59" s="90" t="s">
        <v>77</v>
      </c>
      <c r="N59" s="91">
        <f>N45-N56-N39</f>
        <v>37151.642</v>
      </c>
      <c r="O59" s="86">
        <f>N59/N39</f>
        <v>1.0800411461500574</v>
      </c>
      <c r="P59" s="89"/>
      <c r="Q59" s="41"/>
      <c r="R59" s="90" t="s">
        <v>77</v>
      </c>
      <c r="S59" s="91">
        <f>S45-S56-S39</f>
        <v>38771.131999999998</v>
      </c>
      <c r="T59" s="86">
        <f>S59/S39</f>
        <v>1.0317269801740701</v>
      </c>
      <c r="U59" s="89"/>
      <c r="V59" s="41"/>
      <c r="W59" s="90" t="s">
        <v>77</v>
      </c>
      <c r="X59" s="91">
        <f>X45-X56-X39</f>
        <v>41420.282000000007</v>
      </c>
      <c r="Y59" s="86">
        <f>X59/X39</f>
        <v>0.96596442168766161</v>
      </c>
    </row>
    <row r="60" spans="1:25" s="42" customFormat="1" x14ac:dyDescent="0.25">
      <c r="A60" s="22"/>
      <c r="B60" s="26"/>
      <c r="C60" s="26"/>
      <c r="D60" s="48"/>
      <c r="E60" s="83"/>
      <c r="F60" s="22"/>
      <c r="G60" s="26"/>
      <c r="H60" s="84"/>
      <c r="I60" s="48"/>
      <c r="K60" s="22"/>
      <c r="L60" s="26"/>
      <c r="M60" s="26"/>
      <c r="N60" s="48"/>
      <c r="P60" s="22"/>
      <c r="Q60" s="26"/>
      <c r="R60" s="26"/>
      <c r="S60" s="48"/>
      <c r="U60" s="22"/>
      <c r="V60" s="26"/>
      <c r="W60" s="26"/>
      <c r="X60" s="48"/>
    </row>
    <row r="61" spans="1:25" x14ac:dyDescent="0.25">
      <c r="A61" s="75" t="s">
        <v>67</v>
      </c>
      <c r="E61" s="6"/>
      <c r="G61" s="68"/>
      <c r="H61" s="68"/>
      <c r="I61" s="69"/>
      <c r="W61" s="82"/>
    </row>
    <row r="62" spans="1:25" x14ac:dyDescent="0.25">
      <c r="A62" s="59" t="s">
        <v>33</v>
      </c>
      <c r="B62" s="71">
        <v>644</v>
      </c>
      <c r="C62" s="94">
        <f>B3/1.5</f>
        <v>10</v>
      </c>
      <c r="D62" s="72">
        <f>B62*C62</f>
        <v>6440</v>
      </c>
      <c r="E62" s="6"/>
      <c r="F62" s="67"/>
      <c r="G62" s="68"/>
      <c r="H62" s="68"/>
      <c r="I62" s="69"/>
    </row>
    <row r="63" spans="1:25" s="74" customFormat="1" x14ac:dyDescent="0.25">
      <c r="A63" s="59" t="s">
        <v>47</v>
      </c>
      <c r="B63" s="71">
        <v>7135</v>
      </c>
      <c r="C63" s="94">
        <f>1/25*B3</f>
        <v>0.6</v>
      </c>
      <c r="D63" s="72">
        <f>B63*C63</f>
        <v>4281</v>
      </c>
      <c r="E63" s="73"/>
      <c r="F63" s="67"/>
      <c r="G63" s="68"/>
      <c r="H63" s="68"/>
      <c r="I63" s="69"/>
    </row>
    <row r="64" spans="1:25" s="74" customFormat="1" x14ac:dyDescent="0.25">
      <c r="A64" s="59" t="s">
        <v>68</v>
      </c>
      <c r="B64" s="65">
        <v>153</v>
      </c>
      <c r="C64" s="94">
        <f>B3</f>
        <v>15</v>
      </c>
      <c r="D64" s="66">
        <f>B64*C64</f>
        <v>2295</v>
      </c>
      <c r="E64" s="73"/>
      <c r="F64" s="67"/>
      <c r="G64" s="68"/>
      <c r="H64" s="68"/>
      <c r="I64" s="69"/>
    </row>
    <row r="65" spans="1:24" s="74" customFormat="1" ht="15.75" thickBot="1" x14ac:dyDescent="0.3">
      <c r="A65" s="76" t="s">
        <v>69</v>
      </c>
      <c r="B65" s="77"/>
      <c r="C65" s="76"/>
      <c r="D65" s="78">
        <f>SUM(D62:D64)</f>
        <v>13016</v>
      </c>
      <c r="E65" s="73"/>
      <c r="F65" s="67"/>
      <c r="G65" s="68"/>
      <c r="H65" s="68"/>
      <c r="I65" s="69"/>
    </row>
    <row r="66" spans="1:24" s="74" customFormat="1" ht="15.75" thickTop="1" x14ac:dyDescent="0.25">
      <c r="A66" s="59"/>
      <c r="B66" s="71"/>
      <c r="C66" s="59"/>
      <c r="D66" s="72"/>
      <c r="E66" s="73"/>
      <c r="F66" s="67"/>
      <c r="G66" s="68"/>
      <c r="H66" s="68"/>
      <c r="I66" s="69"/>
    </row>
    <row r="67" spans="1:24" x14ac:dyDescent="0.25">
      <c r="A67" s="15" t="s">
        <v>5</v>
      </c>
      <c r="B67" s="15"/>
      <c r="C67" s="15"/>
      <c r="D67" s="5"/>
      <c r="E67" s="6"/>
    </row>
    <row r="68" spans="1:24" x14ac:dyDescent="0.25">
      <c r="A68" s="15" t="s">
        <v>3</v>
      </c>
      <c r="B68" s="15"/>
      <c r="C68" s="15"/>
      <c r="D68" s="40"/>
      <c r="E68" s="4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</row>
    <row r="69" spans="1:24" x14ac:dyDescent="0.25">
      <c r="A69" s="15"/>
      <c r="B69" s="15"/>
      <c r="C69" s="15"/>
      <c r="D69" s="40"/>
      <c r="E69" s="4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</row>
    <row r="70" spans="1:24" s="42" customFormat="1" x14ac:dyDescent="0.25">
      <c r="A70" s="22" t="s">
        <v>7</v>
      </c>
      <c r="B70" s="22"/>
      <c r="C70" s="22"/>
      <c r="D70" s="40"/>
      <c r="E70" s="41"/>
    </row>
    <row r="71" spans="1:24" s="42" customFormat="1" x14ac:dyDescent="0.25">
      <c r="A71" s="22" t="s">
        <v>21</v>
      </c>
      <c r="B71" s="22"/>
      <c r="C71" s="22"/>
      <c r="D71" s="40"/>
      <c r="E71" s="41"/>
    </row>
    <row r="72" spans="1:24" s="42" customFormat="1" x14ac:dyDescent="0.25">
      <c r="A72" s="26"/>
      <c r="B72" s="26"/>
      <c r="C72" s="26"/>
      <c r="D72" s="40"/>
      <c r="E72" s="41"/>
    </row>
    <row r="73" spans="1:24" s="42" customFormat="1" x14ac:dyDescent="0.25">
      <c r="A73" s="26" t="s">
        <v>37</v>
      </c>
      <c r="B73" s="26"/>
      <c r="C73" s="26"/>
      <c r="D73" s="40"/>
      <c r="E73" s="41"/>
    </row>
    <row r="74" spans="1:24" s="42" customFormat="1" x14ac:dyDescent="0.25">
      <c r="A74" s="26" t="s">
        <v>48</v>
      </c>
      <c r="B74" s="26"/>
      <c r="C74" s="26"/>
      <c r="D74" s="40"/>
      <c r="E74" s="41"/>
    </row>
    <row r="75" spans="1:24" s="42" customFormat="1" x14ac:dyDescent="0.25">
      <c r="A75" s="26" t="s">
        <v>38</v>
      </c>
      <c r="B75" s="26"/>
      <c r="C75" s="26"/>
      <c r="D75" s="40"/>
      <c r="E75" s="41"/>
    </row>
    <row r="76" spans="1:24" s="42" customFormat="1" x14ac:dyDescent="0.25">
      <c r="A76" s="26" t="s">
        <v>39</v>
      </c>
      <c r="B76" s="26"/>
      <c r="C76" s="26"/>
      <c r="D76" s="40"/>
      <c r="E76" s="41"/>
    </row>
    <row r="77" spans="1:24" s="42" customFormat="1" x14ac:dyDescent="0.25">
      <c r="A77" s="68" t="s">
        <v>63</v>
      </c>
      <c r="B77" s="26"/>
      <c r="C77" s="26"/>
      <c r="D77" s="40"/>
      <c r="E77" s="41"/>
    </row>
    <row r="78" spans="1:24" s="42" customFormat="1" x14ac:dyDescent="0.25">
      <c r="A78" s="26"/>
      <c r="B78" s="26"/>
      <c r="C78" s="26"/>
      <c r="D78" s="40"/>
      <c r="E78" s="41"/>
    </row>
    <row r="79" spans="1:24" s="42" customFormat="1" x14ac:dyDescent="0.25">
      <c r="A79" s="26" t="s">
        <v>30</v>
      </c>
      <c r="B79" s="26"/>
      <c r="C79" s="26"/>
      <c r="D79" s="40"/>
      <c r="E79" s="41"/>
    </row>
    <row r="80" spans="1:24" s="42" customFormat="1" x14ac:dyDescent="0.25">
      <c r="A80" s="26" t="s">
        <v>28</v>
      </c>
      <c r="B80" s="26"/>
      <c r="C80" s="26"/>
      <c r="D80" s="47"/>
    </row>
    <row r="81" spans="1:5" s="42" customFormat="1" x14ac:dyDescent="0.25">
      <c r="A81" s="26" t="s">
        <v>19</v>
      </c>
      <c r="B81" s="26"/>
      <c r="C81" s="26"/>
      <c r="D81" s="40"/>
      <c r="E81" s="41"/>
    </row>
    <row r="82" spans="1:5" s="42" customFormat="1" x14ac:dyDescent="0.25">
      <c r="A82" s="26"/>
      <c r="B82" s="26"/>
      <c r="C82" s="26"/>
      <c r="D82" s="40"/>
      <c r="E82" s="41"/>
    </row>
    <row r="83" spans="1:5" s="42" customFormat="1" x14ac:dyDescent="0.25">
      <c r="A83" s="22" t="s">
        <v>20</v>
      </c>
      <c r="B83" s="22"/>
      <c r="C83" s="22"/>
      <c r="D83" s="47"/>
    </row>
    <row r="84" spans="1:5" s="42" customFormat="1" x14ac:dyDescent="0.25">
      <c r="A84" s="26" t="s">
        <v>64</v>
      </c>
      <c r="B84" s="26"/>
      <c r="C84" s="26"/>
      <c r="D84" s="47"/>
    </row>
    <row r="85" spans="1:5" s="42" customFormat="1" x14ac:dyDescent="0.25">
      <c r="A85" s="26" t="s">
        <v>40</v>
      </c>
      <c r="B85" s="26"/>
      <c r="C85" s="26"/>
      <c r="D85" s="47"/>
    </row>
    <row r="86" spans="1:5" s="42" customFormat="1" x14ac:dyDescent="0.25">
      <c r="A86" s="26"/>
      <c r="B86" s="26"/>
      <c r="C86" s="26"/>
      <c r="D86" s="47"/>
    </row>
    <row r="87" spans="1:5" s="42" customFormat="1" x14ac:dyDescent="0.25">
      <c r="A87" s="22" t="s">
        <v>8</v>
      </c>
      <c r="B87" s="22"/>
      <c r="C87" s="22"/>
      <c r="D87" s="47"/>
    </row>
    <row r="88" spans="1:5" s="42" customFormat="1" x14ac:dyDescent="0.25">
      <c r="A88" s="26" t="s">
        <v>29</v>
      </c>
      <c r="B88" s="26"/>
      <c r="C88" s="26"/>
      <c r="D88" s="47"/>
    </row>
    <row r="89" spans="1:5" s="42" customFormat="1" x14ac:dyDescent="0.25">
      <c r="A89" s="26"/>
      <c r="B89" s="26"/>
      <c r="C89" s="26"/>
      <c r="D89" s="47"/>
    </row>
    <row r="90" spans="1:5" s="42" customFormat="1" x14ac:dyDescent="0.25">
      <c r="A90" s="22" t="s">
        <v>9</v>
      </c>
      <c r="B90" s="22"/>
      <c r="C90" s="22"/>
      <c r="D90" s="47"/>
    </row>
    <row r="91" spans="1:5" s="42" customFormat="1" x14ac:dyDescent="0.25">
      <c r="A91" s="50" t="s">
        <v>22</v>
      </c>
      <c r="B91" s="50"/>
      <c r="C91" s="50"/>
      <c r="D91" s="51"/>
      <c r="E91" s="45"/>
    </row>
    <row r="92" spans="1:5" x14ac:dyDescent="0.25">
      <c r="A92" s="32"/>
      <c r="B92" s="32"/>
      <c r="C92" s="32"/>
      <c r="D92" s="33"/>
      <c r="E92" s="14"/>
    </row>
  </sheetData>
  <mergeCells count="5">
    <mergeCell ref="A4:D4"/>
    <mergeCell ref="F4:I4"/>
    <mergeCell ref="K4:N4"/>
    <mergeCell ref="P4:S4"/>
    <mergeCell ref="U4:X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tabSelected="1" showWhiteSpace="0" zoomScale="80" zoomScaleNormal="80" workbookViewId="0">
      <selection activeCell="K31" sqref="K31"/>
    </sheetView>
  </sheetViews>
  <sheetFormatPr defaultRowHeight="15" x14ac:dyDescent="0.25"/>
  <cols>
    <col min="1" max="1" width="56.5703125" customWidth="1"/>
    <col min="2" max="2" width="4.5703125" hidden="1" customWidth="1"/>
    <col min="3" max="3" width="11.140625" customWidth="1"/>
    <col min="4" max="4" width="9.28515625" bestFit="1" customWidth="1"/>
    <col min="5" max="5" width="15.7109375" customWidth="1"/>
    <col min="6" max="6" width="2.28515625" customWidth="1"/>
    <col min="7" max="7" width="10.5703125" bestFit="1" customWidth="1"/>
    <col min="8" max="8" width="9.28515625" bestFit="1" customWidth="1"/>
    <col min="9" max="9" width="16.140625" customWidth="1"/>
    <col min="10" max="10" width="3" customWidth="1"/>
    <col min="11" max="11" width="10.5703125" bestFit="1" customWidth="1"/>
    <col min="12" max="12" width="10.28515625" customWidth="1"/>
    <col min="13" max="13" width="15" customWidth="1"/>
    <col min="14" max="14" width="2.140625" customWidth="1"/>
    <col min="15" max="15" width="10.5703125" bestFit="1" customWidth="1"/>
    <col min="16" max="16" width="9.28515625" bestFit="1" customWidth="1"/>
    <col min="17" max="17" width="15.85546875" customWidth="1"/>
    <col min="18" max="18" width="2.5703125" customWidth="1"/>
    <col min="19" max="19" width="10.5703125" bestFit="1" customWidth="1"/>
    <col min="20" max="20" width="9.28515625" bestFit="1" customWidth="1"/>
    <col min="21" max="21" width="16.140625" customWidth="1"/>
  </cols>
  <sheetData>
    <row r="1" spans="1:21" ht="20.25" x14ac:dyDescent="0.3">
      <c r="A1" s="9" t="s">
        <v>114</v>
      </c>
      <c r="B1" s="9"/>
    </row>
    <row r="2" spans="1:21" ht="20.25" x14ac:dyDescent="0.3">
      <c r="A2" s="9"/>
      <c r="B2" s="9"/>
    </row>
    <row r="3" spans="1:21" x14ac:dyDescent="0.25">
      <c r="A3" s="96"/>
      <c r="B3" s="96"/>
      <c r="C3" s="172" t="s">
        <v>97</v>
      </c>
      <c r="D3" s="172"/>
      <c r="E3" s="172"/>
      <c r="F3" s="102"/>
      <c r="G3" s="172" t="s">
        <v>98</v>
      </c>
      <c r="H3" s="172"/>
      <c r="I3" s="172"/>
      <c r="J3" s="101"/>
      <c r="K3" s="172" t="s">
        <v>101</v>
      </c>
      <c r="L3" s="172"/>
      <c r="M3" s="172"/>
      <c r="N3" s="101"/>
      <c r="O3" s="172" t="s">
        <v>103</v>
      </c>
      <c r="P3" s="172"/>
      <c r="Q3" s="172"/>
      <c r="R3" s="101"/>
      <c r="S3" s="172" t="s">
        <v>105</v>
      </c>
      <c r="T3" s="172"/>
      <c r="U3" s="172"/>
    </row>
    <row r="4" spans="1:21" ht="26.25" customHeight="1" x14ac:dyDescent="0.25">
      <c r="A4" s="121" t="s">
        <v>113</v>
      </c>
      <c r="B4" s="122"/>
      <c r="C4" s="173" t="s">
        <v>91</v>
      </c>
      <c r="D4" s="173"/>
      <c r="E4" s="173"/>
      <c r="F4" s="106"/>
      <c r="G4" s="173" t="s">
        <v>92</v>
      </c>
      <c r="H4" s="173"/>
      <c r="I4" s="173"/>
      <c r="J4" s="101"/>
      <c r="K4" s="173" t="s">
        <v>100</v>
      </c>
      <c r="L4" s="173"/>
      <c r="M4" s="173"/>
      <c r="N4" s="101"/>
      <c r="O4" s="173" t="s">
        <v>104</v>
      </c>
      <c r="P4" s="173"/>
      <c r="Q4" s="173"/>
      <c r="R4" s="101"/>
      <c r="S4" s="173" t="s">
        <v>106</v>
      </c>
      <c r="T4" s="173"/>
      <c r="U4" s="173"/>
    </row>
    <row r="5" spans="1:21" x14ac:dyDescent="0.25">
      <c r="A5" s="123"/>
      <c r="B5" s="123"/>
      <c r="C5" s="124" t="s">
        <v>24</v>
      </c>
      <c r="D5" s="124" t="s">
        <v>23</v>
      </c>
      <c r="E5" s="125"/>
      <c r="F5" s="106"/>
      <c r="G5" s="124" t="s">
        <v>24</v>
      </c>
      <c r="H5" s="124" t="s">
        <v>23</v>
      </c>
      <c r="I5" s="125"/>
      <c r="J5" s="101"/>
      <c r="K5" s="124" t="s">
        <v>24</v>
      </c>
      <c r="L5" s="124" t="s">
        <v>23</v>
      </c>
      <c r="M5" s="125"/>
      <c r="N5" s="101"/>
      <c r="O5" s="124" t="s">
        <v>24</v>
      </c>
      <c r="P5" s="124" t="s">
        <v>23</v>
      </c>
      <c r="Q5" s="125"/>
      <c r="R5" s="101"/>
      <c r="S5" s="124" t="s">
        <v>24</v>
      </c>
      <c r="T5" s="124" t="s">
        <v>23</v>
      </c>
      <c r="U5" s="125"/>
    </row>
    <row r="6" spans="1:21" s="42" customFormat="1" x14ac:dyDescent="0.25">
      <c r="A6" s="126" t="s">
        <v>87</v>
      </c>
      <c r="B6" s="126"/>
      <c r="C6" s="126"/>
      <c r="D6" s="126"/>
      <c r="E6" s="127"/>
      <c r="F6" s="109"/>
      <c r="G6" s="126"/>
      <c r="H6" s="126"/>
      <c r="I6" s="127"/>
      <c r="J6" s="101"/>
      <c r="K6" s="126"/>
      <c r="L6" s="126"/>
      <c r="M6" s="127"/>
      <c r="N6" s="101"/>
      <c r="O6" s="126"/>
      <c r="P6" s="126"/>
      <c r="Q6" s="127"/>
      <c r="R6" s="101"/>
      <c r="S6" s="126"/>
      <c r="T6" s="126"/>
      <c r="U6" s="127"/>
    </row>
    <row r="7" spans="1:21" s="42" customFormat="1" x14ac:dyDescent="0.25">
      <c r="A7" s="128" t="s">
        <v>115</v>
      </c>
      <c r="B7" s="128"/>
      <c r="C7" s="129"/>
      <c r="D7" s="128"/>
      <c r="E7" s="129"/>
      <c r="F7" s="109"/>
      <c r="G7" s="129"/>
      <c r="H7" s="128"/>
      <c r="I7" s="129"/>
      <c r="J7" s="101"/>
      <c r="K7" s="129"/>
      <c r="L7" s="128"/>
      <c r="M7" s="129"/>
      <c r="N7" s="101"/>
      <c r="O7" s="129"/>
      <c r="P7" s="128"/>
      <c r="Q7" s="129"/>
      <c r="R7" s="101"/>
      <c r="S7" s="129"/>
      <c r="T7" s="128"/>
      <c r="U7" s="129"/>
    </row>
    <row r="8" spans="1:21" s="145" customFormat="1" x14ac:dyDescent="0.25">
      <c r="A8" s="110"/>
      <c r="B8" s="110"/>
      <c r="C8" s="111"/>
      <c r="D8" s="110"/>
      <c r="E8" s="111"/>
      <c r="F8" s="109"/>
      <c r="G8" s="111"/>
      <c r="H8" s="110"/>
      <c r="I8" s="111"/>
      <c r="J8" s="106"/>
      <c r="K8" s="111"/>
      <c r="L8" s="110"/>
      <c r="M8" s="111"/>
      <c r="N8" s="106"/>
      <c r="O8" s="111"/>
      <c r="P8" s="110"/>
      <c r="Q8" s="111"/>
      <c r="R8" s="106"/>
      <c r="S8" s="111"/>
      <c r="T8" s="110"/>
      <c r="U8" s="111"/>
    </row>
    <row r="9" spans="1:21" x14ac:dyDescent="0.25">
      <c r="A9" s="130" t="s">
        <v>1</v>
      </c>
      <c r="B9" s="169"/>
      <c r="C9" s="129"/>
      <c r="D9" s="128"/>
      <c r="E9" s="129"/>
      <c r="F9" s="109"/>
      <c r="G9" s="129"/>
      <c r="H9" s="128"/>
      <c r="I9" s="129"/>
      <c r="J9" s="101"/>
      <c r="K9" s="129"/>
      <c r="L9" s="128"/>
      <c r="M9" s="129"/>
      <c r="N9" s="101"/>
      <c r="O9" s="129"/>
      <c r="P9" s="128"/>
      <c r="Q9" s="129"/>
      <c r="R9" s="101"/>
      <c r="S9" s="129"/>
      <c r="T9" s="128"/>
      <c r="U9" s="129"/>
    </row>
    <row r="10" spans="1:21" x14ac:dyDescent="0.25">
      <c r="A10" s="131" t="s">
        <v>89</v>
      </c>
      <c r="B10" s="128"/>
      <c r="C10" s="131"/>
      <c r="D10" s="131"/>
      <c r="E10" s="132"/>
      <c r="F10" s="106"/>
      <c r="G10" s="131"/>
      <c r="H10" s="131"/>
      <c r="I10" s="132"/>
      <c r="J10" s="101"/>
      <c r="K10" s="131"/>
      <c r="L10" s="131"/>
      <c r="M10" s="132"/>
      <c r="N10" s="101"/>
      <c r="O10" s="131"/>
      <c r="P10" s="131"/>
      <c r="Q10" s="132"/>
      <c r="R10" s="101"/>
      <c r="S10" s="131"/>
      <c r="T10" s="131"/>
      <c r="U10" s="132"/>
    </row>
    <row r="11" spans="1:21" x14ac:dyDescent="0.25">
      <c r="A11" s="133" t="s">
        <v>88</v>
      </c>
      <c r="B11" s="133"/>
      <c r="C11" s="133"/>
      <c r="D11" s="133"/>
      <c r="E11" s="134">
        <f>SUM(E9+E10)</f>
        <v>0</v>
      </c>
      <c r="F11" s="106"/>
      <c r="G11" s="133"/>
      <c r="H11" s="133"/>
      <c r="I11" s="134">
        <f>SUM(I9+I10)</f>
        <v>0</v>
      </c>
      <c r="J11" s="101"/>
      <c r="K11" s="133"/>
      <c r="L11" s="133"/>
      <c r="M11" s="134">
        <f>SUM(M9+M10)</f>
        <v>0</v>
      </c>
      <c r="N11" s="101"/>
      <c r="O11" s="133"/>
      <c r="P11" s="133"/>
      <c r="Q11" s="134">
        <f>SUM(Q9+Q10)</f>
        <v>0</v>
      </c>
      <c r="R11" s="101"/>
      <c r="S11" s="133"/>
      <c r="T11" s="133"/>
      <c r="U11" s="134">
        <f>SUM(U9+U10)</f>
        <v>0</v>
      </c>
    </row>
    <row r="12" spans="1:21" x14ac:dyDescent="0.25">
      <c r="A12" s="15"/>
      <c r="B12" s="15"/>
      <c r="C12" s="15"/>
      <c r="D12" s="15"/>
      <c r="E12" s="8"/>
      <c r="F12" s="7"/>
      <c r="G12" s="15"/>
      <c r="H12" s="15"/>
      <c r="I12" s="8"/>
      <c r="J12" s="81"/>
      <c r="K12" s="15"/>
      <c r="L12" s="15"/>
      <c r="M12" s="8"/>
      <c r="N12" s="81"/>
      <c r="O12" s="15"/>
      <c r="P12" s="15"/>
      <c r="Q12" s="8"/>
      <c r="R12" s="81"/>
      <c r="S12" s="15"/>
      <c r="T12" s="15"/>
      <c r="U12" s="8"/>
    </row>
    <row r="13" spans="1:21" ht="20.25" x14ac:dyDescent="0.3">
      <c r="A13" s="135" t="s">
        <v>2</v>
      </c>
      <c r="B13" s="170"/>
      <c r="C13" s="111"/>
      <c r="D13" s="110"/>
      <c r="E13" s="111"/>
      <c r="F13" s="109"/>
      <c r="G13" s="111"/>
      <c r="H13" s="110"/>
      <c r="I13" s="111"/>
      <c r="J13" s="101"/>
      <c r="K13" s="111"/>
      <c r="L13" s="110"/>
      <c r="M13" s="111"/>
      <c r="N13" s="101"/>
      <c r="O13" s="111"/>
      <c r="P13" s="110"/>
      <c r="Q13" s="111"/>
      <c r="R13" s="101"/>
      <c r="S13" s="111"/>
      <c r="T13" s="110"/>
      <c r="U13" s="111"/>
    </row>
    <row r="14" spans="1:21" ht="20.25" x14ac:dyDescent="0.3">
      <c r="A14" s="167"/>
      <c r="B14" s="167"/>
      <c r="C14" s="167"/>
      <c r="D14" s="167"/>
      <c r="E14" s="8"/>
      <c r="F14" s="81"/>
      <c r="G14" s="167"/>
      <c r="H14" s="167"/>
      <c r="I14" s="8"/>
      <c r="J14" s="81"/>
      <c r="K14" s="167"/>
      <c r="L14" s="167"/>
      <c r="M14" s="8"/>
      <c r="N14" s="81"/>
      <c r="O14" s="167"/>
      <c r="P14" s="167"/>
      <c r="Q14" s="8"/>
      <c r="R14" s="81"/>
      <c r="S14" s="167"/>
      <c r="T14" s="167"/>
      <c r="U14" s="8"/>
    </row>
    <row r="15" spans="1:21" x14ac:dyDescent="0.25">
      <c r="A15" s="136" t="s">
        <v>93</v>
      </c>
      <c r="B15" s="160"/>
      <c r="C15" s="137"/>
      <c r="D15" s="126"/>
      <c r="E15" s="138"/>
      <c r="F15" s="106"/>
      <c r="G15" s="137"/>
      <c r="H15" s="126"/>
      <c r="I15" s="138"/>
      <c r="J15" s="101"/>
      <c r="K15" s="137"/>
      <c r="L15" s="126"/>
      <c r="M15" s="138"/>
      <c r="N15" s="101"/>
      <c r="O15" s="137"/>
      <c r="P15" s="126"/>
      <c r="Q15" s="138"/>
      <c r="R15" s="101"/>
      <c r="S15" s="137"/>
      <c r="T15" s="126"/>
      <c r="U15" s="138"/>
    </row>
    <row r="16" spans="1:21" x14ac:dyDescent="0.25">
      <c r="A16" s="136" t="s">
        <v>94</v>
      </c>
      <c r="B16" s="136"/>
      <c r="C16" s="137"/>
      <c r="D16" s="126"/>
      <c r="E16" s="138"/>
      <c r="F16" s="106"/>
      <c r="G16" s="137"/>
      <c r="H16" s="126"/>
      <c r="I16" s="138"/>
      <c r="J16" s="101"/>
      <c r="K16" s="137"/>
      <c r="L16" s="126"/>
      <c r="M16" s="138"/>
      <c r="N16" s="101"/>
      <c r="O16" s="137"/>
      <c r="P16" s="126"/>
      <c r="Q16" s="138"/>
      <c r="R16" s="101"/>
      <c r="S16" s="137"/>
      <c r="T16" s="126"/>
      <c r="U16" s="138"/>
    </row>
    <row r="17" spans="1:21" x14ac:dyDescent="0.25">
      <c r="A17" s="136" t="s">
        <v>99</v>
      </c>
      <c r="B17" s="166"/>
      <c r="C17" s="137"/>
      <c r="D17" s="136"/>
      <c r="E17" s="138"/>
      <c r="F17" s="106"/>
      <c r="G17" s="137"/>
      <c r="H17" s="136"/>
      <c r="I17" s="138"/>
      <c r="J17" s="101"/>
      <c r="K17" s="137"/>
      <c r="L17" s="136"/>
      <c r="M17" s="138"/>
      <c r="N17" s="101"/>
      <c r="O17" s="137"/>
      <c r="P17" s="136"/>
      <c r="Q17" s="138"/>
      <c r="R17" s="101"/>
      <c r="S17" s="137"/>
      <c r="T17" s="136"/>
      <c r="U17" s="138"/>
    </row>
    <row r="18" spans="1:21" s="81" customFormat="1" x14ac:dyDescent="0.25">
      <c r="A18" s="118"/>
      <c r="B18" s="118"/>
      <c r="C18" s="120"/>
      <c r="D18" s="118"/>
      <c r="E18" s="168"/>
      <c r="F18" s="106"/>
      <c r="G18" s="120"/>
      <c r="H18" s="118"/>
      <c r="I18" s="168"/>
      <c r="J18" s="106"/>
      <c r="K18" s="120"/>
      <c r="L18" s="118"/>
      <c r="M18" s="168"/>
      <c r="N18" s="106"/>
      <c r="O18" s="120"/>
      <c r="P18" s="118"/>
      <c r="Q18" s="168"/>
      <c r="R18" s="106"/>
      <c r="S18" s="120"/>
      <c r="T18" s="118"/>
      <c r="U18" s="168"/>
    </row>
    <row r="19" spans="1:21" x14ac:dyDescent="0.25">
      <c r="A19" s="139" t="s">
        <v>90</v>
      </c>
      <c r="B19" s="139"/>
      <c r="C19" s="140"/>
      <c r="D19" s="139"/>
      <c r="E19" s="140">
        <f>SUM(E15+E16)*0.2</f>
        <v>0</v>
      </c>
      <c r="F19" s="106"/>
      <c r="G19" s="140"/>
      <c r="H19" s="139"/>
      <c r="I19" s="140">
        <f>SUM(I15+I16)*0.2</f>
        <v>0</v>
      </c>
      <c r="J19" s="101"/>
      <c r="K19" s="140"/>
      <c r="L19" s="139"/>
      <c r="M19" s="140">
        <f>SUM(M15+M16)*0.2</f>
        <v>0</v>
      </c>
      <c r="N19" s="101"/>
      <c r="O19" s="140"/>
      <c r="P19" s="139"/>
      <c r="Q19" s="140">
        <f>SUM(Q15+Q16)*0.2</f>
        <v>0</v>
      </c>
      <c r="R19" s="101"/>
      <c r="S19" s="140"/>
      <c r="T19" s="139"/>
      <c r="U19" s="140">
        <f>SUM(U15+U16)*0.2</f>
        <v>0</v>
      </c>
    </row>
    <row r="20" spans="1:21" s="81" customFormat="1" x14ac:dyDescent="0.25">
      <c r="A20" s="118"/>
      <c r="B20" s="118"/>
      <c r="C20" s="120"/>
      <c r="D20" s="118"/>
      <c r="E20" s="168"/>
      <c r="F20" s="106"/>
      <c r="G20" s="120"/>
      <c r="H20" s="118"/>
      <c r="I20" s="168"/>
      <c r="J20" s="106"/>
      <c r="K20" s="120"/>
      <c r="L20" s="118"/>
      <c r="M20" s="168"/>
      <c r="N20" s="106"/>
      <c r="O20" s="120"/>
      <c r="P20" s="118"/>
      <c r="Q20" s="168"/>
      <c r="R20" s="106"/>
      <c r="S20" s="120"/>
      <c r="T20" s="118"/>
      <c r="U20" s="168"/>
    </row>
    <row r="21" spans="1:21" x14ac:dyDescent="0.25">
      <c r="A21" s="141" t="s">
        <v>108</v>
      </c>
      <c r="B21" s="141"/>
      <c r="C21" s="141"/>
      <c r="D21" s="141"/>
      <c r="E21" s="142">
        <f>SUM(E19-E11)</f>
        <v>0</v>
      </c>
      <c r="F21" s="112"/>
      <c r="G21" s="141"/>
      <c r="H21" s="141"/>
      <c r="I21" s="142">
        <f>SUM(I19-I11)</f>
        <v>0</v>
      </c>
      <c r="J21" s="101"/>
      <c r="K21" s="141"/>
      <c r="L21" s="141"/>
      <c r="M21" s="142">
        <f>SUM(M19-M11)</f>
        <v>0</v>
      </c>
      <c r="N21" s="101"/>
      <c r="O21" s="141"/>
      <c r="P21" s="141"/>
      <c r="Q21" s="142">
        <f>SUM(Q19-Q11)</f>
        <v>0</v>
      </c>
      <c r="R21" s="101"/>
      <c r="S21" s="141"/>
      <c r="T21" s="141"/>
      <c r="U21" s="142">
        <f>SUM(U19-U11)</f>
        <v>0</v>
      </c>
    </row>
    <row r="22" spans="1:21" s="81" customFormat="1" x14ac:dyDescent="0.25">
      <c r="A22" s="118"/>
      <c r="B22" s="118"/>
      <c r="C22" s="118"/>
      <c r="D22" s="118"/>
      <c r="E22" s="113"/>
      <c r="F22" s="114"/>
      <c r="G22" s="118"/>
      <c r="H22" s="118"/>
      <c r="I22" s="113"/>
      <c r="J22" s="106"/>
      <c r="K22" s="118"/>
      <c r="L22" s="118"/>
      <c r="M22" s="113"/>
      <c r="N22" s="106"/>
      <c r="O22" s="118"/>
      <c r="P22" s="118"/>
      <c r="Q22" s="113"/>
      <c r="R22" s="106"/>
      <c r="S22" s="118"/>
      <c r="T22" s="118"/>
      <c r="U22" s="113"/>
    </row>
    <row r="23" spans="1:21" x14ac:dyDescent="0.25">
      <c r="A23" s="139" t="s">
        <v>26</v>
      </c>
      <c r="B23" s="139"/>
      <c r="C23" s="143"/>
      <c r="D23" s="143"/>
      <c r="E23" s="142">
        <f>SUM(E19-E9)</f>
        <v>0</v>
      </c>
      <c r="F23" s="112"/>
      <c r="G23" s="143"/>
      <c r="H23" s="143"/>
      <c r="I23" s="142">
        <f>SUM(I19-I9)</f>
        <v>0</v>
      </c>
      <c r="J23" s="101"/>
      <c r="K23" s="143"/>
      <c r="L23" s="143"/>
      <c r="M23" s="142">
        <f>SUM(M19-M9)</f>
        <v>0</v>
      </c>
      <c r="N23" s="101"/>
      <c r="O23" s="143"/>
      <c r="P23" s="143"/>
      <c r="Q23" s="142">
        <f>SUM(Q19-Q9)</f>
        <v>0</v>
      </c>
      <c r="R23" s="101"/>
      <c r="S23" s="143"/>
      <c r="T23" s="143"/>
      <c r="U23" s="142">
        <f>SUM(U19-U9)</f>
        <v>0</v>
      </c>
    </row>
    <row r="24" spans="1:21" x14ac:dyDescent="0.25">
      <c r="A24" s="150"/>
      <c r="B24" s="151"/>
      <c r="C24" s="99"/>
      <c r="D24" s="99"/>
      <c r="E24" s="100"/>
      <c r="F24" s="98"/>
      <c r="G24" s="99"/>
      <c r="H24" s="99"/>
      <c r="I24" s="100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1" s="145" customFormat="1" x14ac:dyDescent="0.25">
      <c r="A25" s="146" t="s">
        <v>5</v>
      </c>
      <c r="B25" s="22"/>
      <c r="C25" s="144"/>
      <c r="D25" s="26"/>
      <c r="E25" s="48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</row>
    <row r="26" spans="1:21" s="81" customFormat="1" x14ac:dyDescent="0.25">
      <c r="A26" s="146" t="s">
        <v>3</v>
      </c>
    </row>
    <row r="27" spans="1:21" s="81" customFormat="1" x14ac:dyDescent="0.25">
      <c r="A27" s="146"/>
    </row>
    <row r="28" spans="1:21" s="81" customFormat="1" x14ac:dyDescent="0.25">
      <c r="A28" s="147" t="s">
        <v>95</v>
      </c>
    </row>
    <row r="29" spans="1:21" s="81" customFormat="1" x14ac:dyDescent="0.25">
      <c r="A29" s="146"/>
    </row>
    <row r="30" spans="1:21" s="81" customFormat="1" x14ac:dyDescent="0.25">
      <c r="A30" s="146" t="s">
        <v>112</v>
      </c>
    </row>
    <row r="31" spans="1:21" s="81" customFormat="1" x14ac:dyDescent="0.25">
      <c r="A31" s="147" t="s">
        <v>109</v>
      </c>
    </row>
    <row r="32" spans="1:21" s="81" customFormat="1" x14ac:dyDescent="0.25">
      <c r="A32" s="147"/>
    </row>
    <row r="33" spans="1:1" s="81" customFormat="1" ht="30.75" customHeight="1" x14ac:dyDescent="0.25">
      <c r="A33" s="148" t="s">
        <v>110</v>
      </c>
    </row>
    <row r="34" spans="1:1" s="81" customFormat="1" x14ac:dyDescent="0.25">
      <c r="A34" s="147"/>
    </row>
    <row r="35" spans="1:1" s="81" customFormat="1" ht="26.25" x14ac:dyDescent="0.25">
      <c r="A35" s="149" t="s">
        <v>111</v>
      </c>
    </row>
  </sheetData>
  <mergeCells count="10">
    <mergeCell ref="S4:U4"/>
    <mergeCell ref="C4:E4"/>
    <mergeCell ref="O4:Q4"/>
    <mergeCell ref="K4:M4"/>
    <mergeCell ref="G4:I4"/>
    <mergeCell ref="C3:E3"/>
    <mergeCell ref="G3:I3"/>
    <mergeCell ref="K3:M3"/>
    <mergeCell ref="O3:Q3"/>
    <mergeCell ref="S3:U3"/>
  </mergeCells>
  <pageMargins left="0.70866141732283472" right="0.70866141732283472" top="0.74803149606299213" bottom="0.74803149606299213" header="0.31496062992125984" footer="0.31496062992125984"/>
  <pageSetup paperSize="9" scale="57" fitToWidth="0" orientation="landscape" r:id="rId1"/>
  <colBreaks count="1" manualBreakCount="1">
    <brk id="14" max="2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5"/>
  <sheetViews>
    <sheetView zoomScale="80" zoomScaleNormal="80" workbookViewId="0">
      <pane xSplit="1" topLeftCell="B1" activePane="topRight" state="frozen"/>
      <selection pane="topRight" activeCell="A11" sqref="A11"/>
    </sheetView>
  </sheetViews>
  <sheetFormatPr defaultRowHeight="15" x14ac:dyDescent="0.25"/>
  <cols>
    <col min="1" max="1" width="83.5703125" customWidth="1"/>
    <col min="2" max="2" width="11.42578125" customWidth="1"/>
    <col min="3" max="3" width="14.28515625" customWidth="1"/>
    <col min="4" max="4" width="12.42578125" customWidth="1"/>
    <col min="5" max="5" width="4.7109375" customWidth="1"/>
    <col min="6" max="6" width="12.42578125" customWidth="1"/>
    <col min="8" max="8" width="12.28515625" customWidth="1"/>
    <col min="9" max="9" width="4.28515625" customWidth="1"/>
    <col min="10" max="10" width="11.42578125" customWidth="1"/>
    <col min="12" max="12" width="13.7109375" customWidth="1"/>
    <col min="13" max="13" width="4.140625" customWidth="1"/>
    <col min="14" max="14" width="12" customWidth="1"/>
    <col min="16" max="16" width="13.42578125" customWidth="1"/>
    <col min="17" max="17" width="3.85546875" customWidth="1"/>
    <col min="18" max="18" width="12.140625" customWidth="1"/>
    <col min="20" max="20" width="13.5703125" customWidth="1"/>
  </cols>
  <sheetData>
    <row r="1" spans="1:20" ht="20.25" x14ac:dyDescent="0.3">
      <c r="A1" s="9" t="s">
        <v>79</v>
      </c>
    </row>
    <row r="2" spans="1:20" ht="20.25" x14ac:dyDescent="0.3">
      <c r="A2" s="9" t="s">
        <v>107</v>
      </c>
    </row>
    <row r="3" spans="1:20" x14ac:dyDescent="0.25">
      <c r="A3" s="97"/>
      <c r="B3" s="174" t="s">
        <v>97</v>
      </c>
      <c r="C3" s="175"/>
      <c r="D3" s="176"/>
      <c r="E3" s="103"/>
      <c r="F3" s="177" t="s">
        <v>98</v>
      </c>
      <c r="G3" s="177"/>
      <c r="H3" s="177"/>
      <c r="I3" s="103"/>
      <c r="J3" s="177" t="s">
        <v>101</v>
      </c>
      <c r="K3" s="177"/>
      <c r="L3" s="177"/>
      <c r="M3" s="97"/>
      <c r="N3" s="177" t="s">
        <v>103</v>
      </c>
      <c r="O3" s="177"/>
      <c r="P3" s="177"/>
      <c r="Q3" s="97"/>
      <c r="R3" s="177" t="s">
        <v>105</v>
      </c>
      <c r="S3" s="177"/>
      <c r="T3" s="177"/>
    </row>
    <row r="4" spans="1:20" x14ac:dyDescent="0.25">
      <c r="A4" s="152" t="s">
        <v>96</v>
      </c>
      <c r="B4" s="173" t="s">
        <v>91</v>
      </c>
      <c r="C4" s="173"/>
      <c r="D4" s="173"/>
      <c r="E4" s="97"/>
      <c r="F4" s="173" t="s">
        <v>92</v>
      </c>
      <c r="G4" s="173"/>
      <c r="H4" s="173"/>
      <c r="I4" s="97"/>
      <c r="J4" s="173" t="s">
        <v>100</v>
      </c>
      <c r="K4" s="173"/>
      <c r="L4" s="173"/>
      <c r="M4" s="97"/>
      <c r="N4" s="173" t="s">
        <v>104</v>
      </c>
      <c r="O4" s="173"/>
      <c r="P4" s="173"/>
      <c r="Q4" s="97"/>
      <c r="R4" s="173" t="s">
        <v>106</v>
      </c>
      <c r="S4" s="173"/>
      <c r="T4" s="173"/>
    </row>
    <row r="5" spans="1:20" x14ac:dyDescent="0.25">
      <c r="A5" s="123"/>
      <c r="B5" s="124" t="s">
        <v>24</v>
      </c>
      <c r="C5" s="124" t="s">
        <v>23</v>
      </c>
      <c r="D5" s="125"/>
      <c r="E5" s="97"/>
      <c r="F5" s="124" t="s">
        <v>24</v>
      </c>
      <c r="G5" s="124" t="s">
        <v>23</v>
      </c>
      <c r="H5" s="125"/>
      <c r="I5" s="97"/>
      <c r="J5" s="124" t="s">
        <v>24</v>
      </c>
      <c r="K5" s="124" t="s">
        <v>23</v>
      </c>
      <c r="L5" s="125"/>
      <c r="M5" s="97"/>
      <c r="N5" s="124" t="s">
        <v>24</v>
      </c>
      <c r="O5" s="124" t="s">
        <v>23</v>
      </c>
      <c r="P5" s="125"/>
      <c r="Q5" s="97"/>
      <c r="R5" s="124" t="s">
        <v>24</v>
      </c>
      <c r="S5" s="124" t="s">
        <v>23</v>
      </c>
      <c r="T5" s="125"/>
    </row>
    <row r="6" spans="1:20" x14ac:dyDescent="0.25">
      <c r="A6" s="126" t="s">
        <v>11</v>
      </c>
      <c r="B6" s="126"/>
      <c r="C6" s="126"/>
      <c r="D6" s="127"/>
      <c r="E6" s="97"/>
      <c r="F6" s="126"/>
      <c r="G6" s="126"/>
      <c r="H6" s="127"/>
      <c r="I6" s="97"/>
      <c r="J6" s="126"/>
      <c r="K6" s="126"/>
      <c r="L6" s="127"/>
      <c r="M6" s="97"/>
      <c r="N6" s="126"/>
      <c r="O6" s="126"/>
      <c r="P6" s="127"/>
      <c r="Q6" s="97"/>
      <c r="R6" s="126"/>
      <c r="S6" s="126"/>
      <c r="T6" s="127"/>
    </row>
    <row r="7" spans="1:20" x14ac:dyDescent="0.25">
      <c r="A7" s="128"/>
      <c r="B7" s="128"/>
      <c r="C7" s="128"/>
      <c r="D7" s="127"/>
      <c r="E7" s="97"/>
      <c r="F7" s="128"/>
      <c r="G7" s="128"/>
      <c r="H7" s="127"/>
      <c r="I7" s="97"/>
      <c r="J7" s="128"/>
      <c r="K7" s="128"/>
      <c r="L7" s="127"/>
      <c r="M7" s="97"/>
      <c r="N7" s="128"/>
      <c r="O7" s="128"/>
      <c r="P7" s="127"/>
      <c r="Q7" s="97"/>
      <c r="R7" s="128"/>
      <c r="S7" s="128"/>
      <c r="T7" s="127"/>
    </row>
    <row r="8" spans="1:20" x14ac:dyDescent="0.25">
      <c r="A8" s="153" t="s">
        <v>119</v>
      </c>
      <c r="B8" s="129"/>
      <c r="C8" s="128"/>
      <c r="D8" s="129"/>
      <c r="E8" s="97"/>
      <c r="F8" s="129"/>
      <c r="G8" s="128"/>
      <c r="H8" s="129"/>
      <c r="I8" s="97"/>
      <c r="J8" s="129"/>
      <c r="K8" s="128"/>
      <c r="L8" s="129"/>
      <c r="M8" s="97"/>
      <c r="N8" s="129"/>
      <c r="O8" s="128"/>
      <c r="P8" s="129"/>
      <c r="Q8" s="97"/>
      <c r="R8" s="129"/>
      <c r="S8" s="128"/>
      <c r="T8" s="129"/>
    </row>
    <row r="9" spans="1:20" x14ac:dyDescent="0.25">
      <c r="A9" s="128" t="s">
        <v>120</v>
      </c>
      <c r="B9" s="129"/>
      <c r="C9" s="128"/>
      <c r="D9" s="129"/>
      <c r="E9" s="97"/>
      <c r="F9" s="129"/>
      <c r="G9" s="128"/>
      <c r="H9" s="129"/>
      <c r="I9" s="97"/>
      <c r="J9" s="129"/>
      <c r="K9" s="128"/>
      <c r="L9" s="129"/>
      <c r="M9" s="97"/>
      <c r="N9" s="129"/>
      <c r="O9" s="128"/>
      <c r="P9" s="129"/>
      <c r="Q9" s="97"/>
      <c r="R9" s="129"/>
      <c r="S9" s="128"/>
      <c r="T9" s="129"/>
    </row>
    <row r="10" spans="1:20" x14ac:dyDescent="0.25">
      <c r="A10" s="128" t="s">
        <v>121</v>
      </c>
      <c r="B10" s="129"/>
      <c r="C10" s="128"/>
      <c r="D10" s="129"/>
      <c r="E10" s="97"/>
      <c r="F10" s="129"/>
      <c r="G10" s="128"/>
      <c r="H10" s="129"/>
      <c r="I10" s="97"/>
      <c r="J10" s="129"/>
      <c r="K10" s="128"/>
      <c r="L10" s="129"/>
      <c r="M10" s="97"/>
      <c r="N10" s="129"/>
      <c r="O10" s="128"/>
      <c r="P10" s="129"/>
      <c r="Q10" s="97"/>
      <c r="R10" s="129"/>
      <c r="S10" s="128"/>
      <c r="T10" s="129"/>
    </row>
    <row r="11" spans="1:20" ht="29.25" x14ac:dyDescent="0.25">
      <c r="A11" s="153" t="s">
        <v>122</v>
      </c>
      <c r="B11" s="129"/>
      <c r="C11" s="128"/>
      <c r="D11" s="129"/>
      <c r="E11" s="118"/>
      <c r="F11" s="129"/>
      <c r="G11" s="128"/>
      <c r="H11" s="129"/>
      <c r="I11" s="118"/>
      <c r="J11" s="129"/>
      <c r="K11" s="128"/>
      <c r="L11" s="129"/>
      <c r="M11" s="118"/>
      <c r="N11" s="129"/>
      <c r="O11" s="128"/>
      <c r="P11" s="129"/>
      <c r="Q11" s="118"/>
      <c r="R11" s="129"/>
      <c r="S11" s="128"/>
      <c r="T11" s="129"/>
    </row>
    <row r="12" spans="1:20" x14ac:dyDescent="0.25">
      <c r="A12" s="159" t="s">
        <v>123</v>
      </c>
      <c r="B12" s="158"/>
      <c r="C12" s="157"/>
      <c r="D12" s="129"/>
      <c r="E12" s="118"/>
      <c r="F12" s="129"/>
      <c r="G12" s="157"/>
      <c r="H12" s="129"/>
      <c r="I12" s="118"/>
      <c r="J12" s="129"/>
      <c r="K12" s="157"/>
      <c r="L12" s="129"/>
      <c r="M12" s="118"/>
      <c r="N12" s="129"/>
      <c r="O12" s="157"/>
      <c r="P12" s="129"/>
      <c r="Q12" s="118"/>
      <c r="R12" s="129"/>
      <c r="S12" s="157"/>
      <c r="T12" s="129"/>
    </row>
    <row r="13" spans="1:20" x14ac:dyDescent="0.25">
      <c r="A13" s="128" t="s">
        <v>80</v>
      </c>
      <c r="B13" s="129"/>
      <c r="C13" s="128"/>
      <c r="D13" s="129"/>
      <c r="E13" s="118"/>
      <c r="F13" s="129"/>
      <c r="G13" s="128"/>
      <c r="H13" s="129"/>
      <c r="I13" s="118"/>
      <c r="J13" s="129"/>
      <c r="K13" s="128"/>
      <c r="L13" s="129"/>
      <c r="M13" s="118"/>
      <c r="N13" s="129"/>
      <c r="O13" s="128"/>
      <c r="P13" s="129"/>
      <c r="Q13" s="118"/>
      <c r="R13" s="129"/>
      <c r="S13" s="128"/>
      <c r="T13" s="129"/>
    </row>
    <row r="14" spans="1:20" x14ac:dyDescent="0.25">
      <c r="A14" s="110"/>
      <c r="B14" s="111"/>
      <c r="C14" s="110"/>
      <c r="D14" s="111"/>
      <c r="E14" s="118"/>
      <c r="F14" s="111"/>
      <c r="G14" s="110"/>
      <c r="H14" s="111"/>
      <c r="I14" s="118"/>
      <c r="J14" s="111"/>
      <c r="K14" s="110"/>
      <c r="L14" s="111"/>
      <c r="M14" s="118"/>
      <c r="N14" s="111"/>
      <c r="O14" s="110"/>
      <c r="P14" s="111"/>
      <c r="Q14" s="118"/>
      <c r="R14" s="111"/>
      <c r="S14" s="110"/>
      <c r="T14" s="111"/>
    </row>
    <row r="15" spans="1:20" x14ac:dyDescent="0.25">
      <c r="A15" s="126" t="s">
        <v>12</v>
      </c>
      <c r="B15" s="154"/>
      <c r="C15" s="155"/>
      <c r="D15" s="156"/>
      <c r="E15" s="118"/>
      <c r="F15" s="154"/>
      <c r="G15" s="155"/>
      <c r="H15" s="156"/>
      <c r="I15" s="118"/>
      <c r="J15" s="154"/>
      <c r="K15" s="155"/>
      <c r="L15" s="156"/>
      <c r="M15" s="118"/>
      <c r="N15" s="154"/>
      <c r="O15" s="155"/>
      <c r="P15" s="156"/>
      <c r="Q15" s="118"/>
      <c r="R15" s="154"/>
      <c r="S15" s="155"/>
      <c r="T15" s="156"/>
    </row>
    <row r="16" spans="1:20" x14ac:dyDescent="0.25">
      <c r="A16" s="108"/>
      <c r="B16" s="115"/>
      <c r="C16" s="116"/>
      <c r="D16" s="117"/>
      <c r="E16" s="118"/>
      <c r="F16" s="115"/>
      <c r="G16" s="116"/>
      <c r="H16" s="117"/>
      <c r="I16" s="118"/>
      <c r="J16" s="115"/>
      <c r="K16" s="116"/>
      <c r="L16" s="117"/>
      <c r="M16" s="118"/>
      <c r="N16" s="115"/>
      <c r="O16" s="116"/>
      <c r="P16" s="117"/>
      <c r="Q16" s="118"/>
      <c r="R16" s="115"/>
      <c r="S16" s="116"/>
      <c r="T16" s="117"/>
    </row>
    <row r="17" spans="1:20" x14ac:dyDescent="0.25">
      <c r="A17" s="126" t="s">
        <v>13</v>
      </c>
      <c r="B17" s="126"/>
      <c r="C17" s="126"/>
      <c r="D17" s="127"/>
      <c r="E17" s="118"/>
      <c r="F17" s="126"/>
      <c r="G17" s="126"/>
      <c r="H17" s="127"/>
      <c r="I17" s="118"/>
      <c r="J17" s="126"/>
      <c r="K17" s="126"/>
      <c r="L17" s="127"/>
      <c r="M17" s="118"/>
      <c r="N17" s="126"/>
      <c r="O17" s="126"/>
      <c r="P17" s="127"/>
      <c r="Q17" s="118"/>
      <c r="R17" s="126"/>
      <c r="S17" s="126"/>
      <c r="T17" s="127"/>
    </row>
    <row r="18" spans="1:20" x14ac:dyDescent="0.25">
      <c r="A18" s="128" t="s">
        <v>124</v>
      </c>
      <c r="B18" s="129"/>
      <c r="C18" s="128"/>
      <c r="D18" s="129"/>
      <c r="E18" s="118"/>
      <c r="F18" s="129"/>
      <c r="G18" s="128"/>
      <c r="H18" s="129"/>
      <c r="I18" s="118"/>
      <c r="J18" s="129"/>
      <c r="K18" s="128"/>
      <c r="L18" s="129"/>
      <c r="M18" s="118"/>
      <c r="N18" s="129"/>
      <c r="O18" s="128"/>
      <c r="P18" s="129"/>
      <c r="Q18" s="118"/>
      <c r="R18" s="129"/>
      <c r="S18" s="128"/>
      <c r="T18" s="129"/>
    </row>
    <row r="19" spans="1:20" x14ac:dyDescent="0.25">
      <c r="A19" s="110"/>
      <c r="B19" s="110"/>
      <c r="C19" s="110"/>
      <c r="D19" s="110"/>
      <c r="E19" s="118"/>
      <c r="F19" s="110"/>
      <c r="G19" s="110"/>
      <c r="H19" s="110"/>
      <c r="I19" s="118"/>
      <c r="J19" s="110"/>
      <c r="K19" s="110"/>
      <c r="L19" s="110"/>
      <c r="M19" s="118"/>
      <c r="N19" s="110"/>
      <c r="O19" s="110"/>
      <c r="P19" s="110"/>
      <c r="Q19" s="118"/>
      <c r="R19" s="110"/>
      <c r="S19" s="110"/>
      <c r="T19" s="110"/>
    </row>
    <row r="20" spans="1:20" x14ac:dyDescent="0.25">
      <c r="A20" s="126" t="s">
        <v>14</v>
      </c>
      <c r="B20" s="126"/>
      <c r="C20" s="126"/>
      <c r="D20" s="156"/>
      <c r="E20" s="118"/>
      <c r="F20" s="126"/>
      <c r="G20" s="126"/>
      <c r="H20" s="156"/>
      <c r="I20" s="118"/>
      <c r="J20" s="126"/>
      <c r="K20" s="126"/>
      <c r="L20" s="156"/>
      <c r="M20" s="118"/>
      <c r="N20" s="126"/>
      <c r="O20" s="126"/>
      <c r="P20" s="156"/>
      <c r="Q20" s="118"/>
      <c r="R20" s="126"/>
      <c r="S20" s="126"/>
      <c r="T20" s="156"/>
    </row>
    <row r="21" spans="1:20" x14ac:dyDescent="0.25">
      <c r="A21" s="110"/>
      <c r="B21" s="110"/>
      <c r="C21" s="110"/>
      <c r="D21" s="111"/>
      <c r="E21" s="118"/>
      <c r="F21" s="110"/>
      <c r="G21" s="110"/>
      <c r="H21" s="111"/>
      <c r="I21" s="118"/>
      <c r="J21" s="110"/>
      <c r="K21" s="110"/>
      <c r="L21" s="111"/>
      <c r="M21" s="118"/>
      <c r="N21" s="110"/>
      <c r="O21" s="110"/>
      <c r="P21" s="111"/>
      <c r="Q21" s="118"/>
      <c r="R21" s="110"/>
      <c r="S21" s="110"/>
      <c r="T21" s="111"/>
    </row>
    <row r="22" spans="1:20" x14ac:dyDescent="0.25">
      <c r="A22" s="126" t="s">
        <v>10</v>
      </c>
      <c r="B22" s="126"/>
      <c r="C22" s="126"/>
      <c r="D22" s="156"/>
      <c r="E22" s="118"/>
      <c r="F22" s="126"/>
      <c r="G22" s="126"/>
      <c r="H22" s="156"/>
      <c r="I22" s="118"/>
      <c r="J22" s="126"/>
      <c r="K22" s="126"/>
      <c r="L22" s="156"/>
      <c r="M22" s="118"/>
      <c r="N22" s="126"/>
      <c r="O22" s="126"/>
      <c r="P22" s="156"/>
      <c r="Q22" s="118"/>
      <c r="R22" s="126"/>
      <c r="S22" s="126"/>
      <c r="T22" s="156"/>
    </row>
    <row r="23" spans="1:20" x14ac:dyDescent="0.25">
      <c r="A23" s="118"/>
      <c r="B23" s="118"/>
      <c r="C23" s="118"/>
      <c r="D23" s="107"/>
      <c r="E23" s="118"/>
      <c r="F23" s="118"/>
      <c r="G23" s="118"/>
      <c r="H23" s="107"/>
      <c r="I23" s="118"/>
      <c r="J23" s="118"/>
      <c r="K23" s="118"/>
      <c r="L23" s="107"/>
      <c r="M23" s="118"/>
      <c r="N23" s="118"/>
      <c r="O23" s="118"/>
      <c r="P23" s="107"/>
      <c r="Q23" s="118"/>
      <c r="R23" s="118"/>
      <c r="S23" s="118"/>
      <c r="T23" s="107"/>
    </row>
    <row r="24" spans="1:20" x14ac:dyDescent="0.25">
      <c r="A24" s="131" t="s">
        <v>15</v>
      </c>
      <c r="B24" s="131"/>
      <c r="C24" s="131"/>
      <c r="D24" s="125"/>
      <c r="E24" s="118"/>
      <c r="F24" s="131"/>
      <c r="G24" s="131"/>
      <c r="H24" s="125"/>
      <c r="I24" s="118"/>
      <c r="J24" s="131"/>
      <c r="K24" s="131"/>
      <c r="L24" s="125"/>
      <c r="M24" s="118"/>
      <c r="N24" s="131"/>
      <c r="O24" s="131"/>
      <c r="P24" s="125"/>
      <c r="Q24" s="118"/>
      <c r="R24" s="131"/>
      <c r="S24" s="131"/>
      <c r="T24" s="125"/>
    </row>
    <row r="25" spans="1:20" x14ac:dyDescent="0.25">
      <c r="A25" s="160" t="s">
        <v>83</v>
      </c>
      <c r="B25" s="161"/>
      <c r="C25" s="160"/>
      <c r="D25" s="129"/>
      <c r="E25" s="118"/>
      <c r="F25" s="129"/>
      <c r="G25" s="160"/>
      <c r="H25" s="129"/>
      <c r="I25" s="118"/>
      <c r="J25" s="129"/>
      <c r="K25" s="160"/>
      <c r="L25" s="129"/>
      <c r="M25" s="118"/>
      <c r="N25" s="129"/>
      <c r="O25" s="160"/>
      <c r="P25" s="129"/>
      <c r="Q25" s="118"/>
      <c r="R25" s="129"/>
      <c r="S25" s="160"/>
      <c r="T25" s="129"/>
    </row>
    <row r="26" spans="1:20" x14ac:dyDescent="0.25">
      <c r="A26" s="136" t="s">
        <v>82</v>
      </c>
      <c r="B26" s="129"/>
      <c r="C26" s="136"/>
      <c r="D26" s="129"/>
      <c r="E26" s="97"/>
      <c r="F26" s="129"/>
      <c r="G26" s="136"/>
      <c r="H26" s="129"/>
      <c r="I26" s="97"/>
      <c r="J26" s="129"/>
      <c r="K26" s="136"/>
      <c r="L26" s="129"/>
      <c r="M26" s="118"/>
      <c r="N26" s="129"/>
      <c r="O26" s="136"/>
      <c r="P26" s="129"/>
      <c r="Q26" s="118"/>
      <c r="R26" s="129"/>
      <c r="S26" s="136"/>
      <c r="T26" s="129"/>
    </row>
    <row r="27" spans="1:20" x14ac:dyDescent="0.25">
      <c r="A27" s="128" t="s">
        <v>55</v>
      </c>
      <c r="B27" s="129"/>
      <c r="C27" s="128"/>
      <c r="D27" s="129"/>
      <c r="E27" s="97"/>
      <c r="F27" s="129"/>
      <c r="G27" s="128"/>
      <c r="H27" s="129"/>
      <c r="I27" s="97"/>
      <c r="J27" s="129"/>
      <c r="K27" s="128"/>
      <c r="L27" s="129"/>
      <c r="M27" s="97"/>
      <c r="N27" s="129"/>
      <c r="O27" s="128"/>
      <c r="P27" s="129"/>
      <c r="Q27" s="97"/>
      <c r="R27" s="129"/>
      <c r="S27" s="128"/>
      <c r="T27" s="129"/>
    </row>
    <row r="28" spans="1:20" x14ac:dyDescent="0.25">
      <c r="A28" s="128" t="s">
        <v>81</v>
      </c>
      <c r="B28" s="129"/>
      <c r="C28" s="128"/>
      <c r="D28" s="129"/>
      <c r="E28" s="97"/>
      <c r="F28" s="129"/>
      <c r="G28" s="128"/>
      <c r="H28" s="129"/>
      <c r="I28" s="97"/>
      <c r="J28" s="129"/>
      <c r="K28" s="128"/>
      <c r="L28" s="129"/>
      <c r="M28" s="97"/>
      <c r="N28" s="129"/>
      <c r="O28" s="128"/>
      <c r="P28" s="129"/>
      <c r="Q28" s="97"/>
      <c r="R28" s="129"/>
      <c r="S28" s="128"/>
      <c r="T28" s="129"/>
    </row>
    <row r="29" spans="1:20" x14ac:dyDescent="0.25">
      <c r="A29" s="119"/>
      <c r="B29" s="111"/>
      <c r="C29" s="118"/>
      <c r="D29" s="111"/>
      <c r="E29" s="97"/>
      <c r="F29" s="111"/>
      <c r="G29" s="118"/>
      <c r="H29" s="111"/>
      <c r="I29" s="97"/>
      <c r="J29" s="111"/>
      <c r="K29" s="118"/>
      <c r="L29" s="111"/>
      <c r="M29" s="97"/>
      <c r="N29" s="111"/>
      <c r="O29" s="118"/>
      <c r="P29" s="111"/>
      <c r="Q29" s="97"/>
      <c r="R29" s="111"/>
      <c r="S29" s="118"/>
      <c r="T29" s="111"/>
    </row>
    <row r="30" spans="1:20" x14ac:dyDescent="0.25">
      <c r="A30" s="133" t="s">
        <v>17</v>
      </c>
      <c r="B30" s="133"/>
      <c r="C30" s="133"/>
      <c r="D30" s="162">
        <f>SUM(D25:D29)</f>
        <v>0</v>
      </c>
      <c r="E30" s="97"/>
      <c r="F30" s="133"/>
      <c r="G30" s="133"/>
      <c r="H30" s="162">
        <f>SUM(H25:H29)</f>
        <v>0</v>
      </c>
      <c r="I30" s="97"/>
      <c r="J30" s="133"/>
      <c r="K30" s="133"/>
      <c r="L30" s="162">
        <f>SUM(L25:L29)</f>
        <v>0</v>
      </c>
      <c r="M30" s="97"/>
      <c r="N30" s="133"/>
      <c r="O30" s="133"/>
      <c r="P30" s="162">
        <f>SUM(P25:P29)</f>
        <v>0</v>
      </c>
      <c r="Q30" s="97"/>
      <c r="R30" s="133"/>
      <c r="S30" s="133"/>
      <c r="T30" s="162">
        <f>SUM(T25:T29)</f>
        <v>0</v>
      </c>
    </row>
    <row r="31" spans="1:20" x14ac:dyDescent="0.25">
      <c r="A31" s="119"/>
      <c r="B31" s="118"/>
      <c r="C31" s="118"/>
      <c r="D31" s="107"/>
      <c r="E31" s="97"/>
      <c r="F31" s="118"/>
      <c r="G31" s="118"/>
      <c r="H31" s="107"/>
      <c r="I31" s="97"/>
      <c r="J31" s="118"/>
      <c r="K31" s="118"/>
      <c r="L31" s="107"/>
      <c r="M31" s="97"/>
      <c r="N31" s="118"/>
      <c r="O31" s="118"/>
      <c r="P31" s="107"/>
      <c r="Q31" s="97"/>
      <c r="R31" s="118"/>
      <c r="S31" s="118"/>
      <c r="T31" s="107"/>
    </row>
    <row r="32" spans="1:20" x14ac:dyDescent="0.25">
      <c r="A32" s="133" t="s">
        <v>1</v>
      </c>
      <c r="B32" s="133"/>
      <c r="C32" s="133"/>
      <c r="D32" s="162">
        <f>SUM(D22+D30)</f>
        <v>0</v>
      </c>
      <c r="E32" s="97"/>
      <c r="F32" s="133"/>
      <c r="G32" s="133"/>
      <c r="H32" s="162">
        <f>SUM(H22+H30)</f>
        <v>0</v>
      </c>
      <c r="I32" s="97"/>
      <c r="J32" s="133"/>
      <c r="K32" s="133"/>
      <c r="L32" s="162">
        <f>SUM(L22+L30)</f>
        <v>0</v>
      </c>
      <c r="M32" s="97"/>
      <c r="N32" s="133"/>
      <c r="O32" s="133"/>
      <c r="P32" s="162">
        <f>SUM(P22+P30)</f>
        <v>0</v>
      </c>
      <c r="Q32" s="97"/>
      <c r="R32" s="133"/>
      <c r="S32" s="133"/>
      <c r="T32" s="162">
        <f>SUM(T22+T30)</f>
        <v>0</v>
      </c>
    </row>
    <row r="33" spans="1:20" x14ac:dyDescent="0.25">
      <c r="A33" s="119"/>
      <c r="B33" s="118"/>
      <c r="C33" s="118"/>
      <c r="D33" s="107"/>
      <c r="E33" s="97"/>
      <c r="F33" s="118"/>
      <c r="G33" s="118"/>
      <c r="H33" s="107"/>
      <c r="I33" s="97"/>
      <c r="J33" s="118"/>
      <c r="K33" s="118"/>
      <c r="L33" s="107"/>
      <c r="M33" s="97"/>
      <c r="N33" s="118"/>
      <c r="O33" s="118"/>
      <c r="P33" s="107"/>
      <c r="Q33" s="97"/>
      <c r="R33" s="118"/>
      <c r="S33" s="118"/>
      <c r="T33" s="107"/>
    </row>
    <row r="34" spans="1:20" x14ac:dyDescent="0.25">
      <c r="A34" s="136" t="s">
        <v>18</v>
      </c>
      <c r="B34" s="136"/>
      <c r="C34" s="136"/>
      <c r="D34" s="137">
        <f>D22</f>
        <v>0</v>
      </c>
      <c r="E34" s="97"/>
      <c r="F34" s="136"/>
      <c r="G34" s="136"/>
      <c r="H34" s="137">
        <f>H22</f>
        <v>0</v>
      </c>
      <c r="I34" s="97"/>
      <c r="J34" s="136"/>
      <c r="K34" s="136"/>
      <c r="L34" s="137">
        <f>L22</f>
        <v>0</v>
      </c>
      <c r="M34" s="97"/>
      <c r="N34" s="136"/>
      <c r="O34" s="136"/>
      <c r="P34" s="137">
        <f>P22</f>
        <v>0</v>
      </c>
      <c r="Q34" s="97"/>
      <c r="R34" s="136"/>
      <c r="S34" s="136"/>
      <c r="T34" s="137">
        <f>T22</f>
        <v>0</v>
      </c>
    </row>
    <row r="35" spans="1:20" x14ac:dyDescent="0.25">
      <c r="A35" s="136" t="s">
        <v>16</v>
      </c>
      <c r="B35" s="136"/>
      <c r="C35" s="136"/>
      <c r="D35" s="137">
        <f>D30</f>
        <v>0</v>
      </c>
      <c r="E35" s="97"/>
      <c r="F35" s="136"/>
      <c r="G35" s="136"/>
      <c r="H35" s="137">
        <f>H30</f>
        <v>0</v>
      </c>
      <c r="I35" s="97"/>
      <c r="J35" s="136"/>
      <c r="K35" s="136"/>
      <c r="L35" s="137">
        <f>L30</f>
        <v>0</v>
      </c>
      <c r="M35" s="97"/>
      <c r="N35" s="136"/>
      <c r="O35" s="136"/>
      <c r="P35" s="137">
        <f>P30</f>
        <v>0</v>
      </c>
      <c r="Q35" s="97"/>
      <c r="R35" s="136"/>
      <c r="S35" s="136"/>
      <c r="T35" s="137">
        <f>T30</f>
        <v>0</v>
      </c>
    </row>
    <row r="36" spans="1:20" x14ac:dyDescent="0.25">
      <c r="A36" s="131" t="s">
        <v>0</v>
      </c>
      <c r="B36" s="131"/>
      <c r="C36" s="131"/>
      <c r="D36" s="132">
        <f>SUM(D34+D35)</f>
        <v>0</v>
      </c>
      <c r="E36" s="97"/>
      <c r="F36" s="131"/>
      <c r="G36" s="131"/>
      <c r="H36" s="132">
        <f>SUM(H34+H35)</f>
        <v>0</v>
      </c>
      <c r="I36" s="97"/>
      <c r="J36" s="131"/>
      <c r="K36" s="131"/>
      <c r="L36" s="132">
        <f>SUM(L34+L35)</f>
        <v>0</v>
      </c>
      <c r="M36" s="97"/>
      <c r="N36" s="131"/>
      <c r="O36" s="131"/>
      <c r="P36" s="132">
        <f>SUM(P34+P35)</f>
        <v>0</v>
      </c>
      <c r="Q36" s="97"/>
      <c r="R36" s="131"/>
      <c r="S36" s="131"/>
      <c r="T36" s="132">
        <f>SUM(T34+T35)</f>
        <v>0</v>
      </c>
    </row>
    <row r="37" spans="1:20" x14ac:dyDescent="0.25">
      <c r="A37" s="131" t="s">
        <v>25</v>
      </c>
      <c r="B37" s="131"/>
      <c r="C37" s="131"/>
      <c r="D37" s="132">
        <f>SUM(D36*0.63)</f>
        <v>0</v>
      </c>
      <c r="E37" s="97"/>
      <c r="F37" s="131"/>
      <c r="G37" s="131"/>
      <c r="H37" s="132">
        <f>SUM(H36*0.63)</f>
        <v>0</v>
      </c>
      <c r="I37" s="97"/>
      <c r="J37" s="131"/>
      <c r="K37" s="131"/>
      <c r="L37" s="132">
        <f>SUM(L36*0.63)</f>
        <v>0</v>
      </c>
      <c r="M37" s="97"/>
      <c r="N37" s="131"/>
      <c r="O37" s="131"/>
      <c r="P37" s="132">
        <f>SUM(P36*0.63)</f>
        <v>0</v>
      </c>
      <c r="Q37" s="97"/>
      <c r="R37" s="131"/>
      <c r="S37" s="131"/>
      <c r="T37" s="132">
        <f>SUM(T36*0.63)</f>
        <v>0</v>
      </c>
    </row>
    <row r="38" spans="1:20" x14ac:dyDescent="0.25">
      <c r="A38" s="133" t="s">
        <v>1</v>
      </c>
      <c r="B38" s="133"/>
      <c r="C38" s="133"/>
      <c r="D38" s="162">
        <f>SUM(D36:D37)</f>
        <v>0</v>
      </c>
      <c r="E38" s="97"/>
      <c r="F38" s="133"/>
      <c r="G38" s="133"/>
      <c r="H38" s="162">
        <f>SUM(H36:H37)</f>
        <v>0</v>
      </c>
      <c r="I38" s="97"/>
      <c r="J38" s="133"/>
      <c r="K38" s="133"/>
      <c r="L38" s="162">
        <f>SUM(L36:L37)</f>
        <v>0</v>
      </c>
      <c r="M38" s="97"/>
      <c r="N38" s="133"/>
      <c r="O38" s="133"/>
      <c r="P38" s="162">
        <f>SUM(P36:P37)</f>
        <v>0</v>
      </c>
      <c r="Q38" s="97"/>
      <c r="R38" s="133"/>
      <c r="S38" s="133"/>
      <c r="T38" s="162">
        <f>SUM(T36:T37)</f>
        <v>0</v>
      </c>
    </row>
    <row r="40" spans="1:20" x14ac:dyDescent="0.25">
      <c r="A40" s="163" t="s">
        <v>5</v>
      </c>
    </row>
    <row r="41" spans="1:20" x14ac:dyDescent="0.25">
      <c r="A41" s="163" t="s">
        <v>3</v>
      </c>
    </row>
    <row r="42" spans="1:20" x14ac:dyDescent="0.25">
      <c r="A42" s="163" t="s">
        <v>7</v>
      </c>
    </row>
    <row r="43" spans="1:20" x14ac:dyDescent="0.25">
      <c r="A43" s="163" t="s">
        <v>21</v>
      </c>
    </row>
    <row r="44" spans="1:20" x14ac:dyDescent="0.25">
      <c r="A44" s="95" t="s">
        <v>102</v>
      </c>
    </row>
    <row r="45" spans="1:20" x14ac:dyDescent="0.25">
      <c r="A45" s="95" t="s">
        <v>19</v>
      </c>
    </row>
    <row r="46" spans="1:20" x14ac:dyDescent="0.25">
      <c r="A46" s="163" t="s">
        <v>20</v>
      </c>
    </row>
    <row r="47" spans="1:20" x14ac:dyDescent="0.25">
      <c r="A47" s="164" t="s">
        <v>116</v>
      </c>
      <c r="B47" s="104"/>
      <c r="C47" s="104"/>
      <c r="D47" s="104"/>
    </row>
    <row r="48" spans="1:20" x14ac:dyDescent="0.25">
      <c r="A48" s="164" t="s">
        <v>117</v>
      </c>
      <c r="B48" s="104"/>
      <c r="C48" s="104"/>
      <c r="D48" s="104"/>
    </row>
    <row r="49" spans="1:4" x14ac:dyDescent="0.25">
      <c r="A49" s="95" t="s">
        <v>84</v>
      </c>
    </row>
    <row r="50" spans="1:4" x14ac:dyDescent="0.25">
      <c r="A50" s="163" t="s">
        <v>86</v>
      </c>
    </row>
    <row r="51" spans="1:4" x14ac:dyDescent="0.25">
      <c r="A51" s="163" t="s">
        <v>8</v>
      </c>
    </row>
    <row r="52" spans="1:4" x14ac:dyDescent="0.25">
      <c r="A52" s="95" t="s">
        <v>85</v>
      </c>
    </row>
    <row r="53" spans="1:4" x14ac:dyDescent="0.25">
      <c r="A53" s="163" t="s">
        <v>9</v>
      </c>
    </row>
    <row r="54" spans="1:4" x14ac:dyDescent="0.25">
      <c r="A54" s="165" t="s">
        <v>118</v>
      </c>
      <c r="B54" s="105"/>
      <c r="C54" s="105"/>
      <c r="D54" s="105"/>
    </row>
    <row r="55" spans="1:4" x14ac:dyDescent="0.25">
      <c r="A55" s="32"/>
    </row>
  </sheetData>
  <mergeCells count="10">
    <mergeCell ref="J4:L4"/>
    <mergeCell ref="N4:P4"/>
    <mergeCell ref="R4:T4"/>
    <mergeCell ref="B4:D4"/>
    <mergeCell ref="F4:H4"/>
    <mergeCell ref="B3:D3"/>
    <mergeCell ref="F3:H3"/>
    <mergeCell ref="J3:L3"/>
    <mergeCell ref="N3:P3"/>
    <mergeCell ref="R3:T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colBreaks count="1" manualBreakCount="1">
    <brk id="9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Costings</vt:lpstr>
      <vt:lpstr>Costings (2)</vt:lpstr>
      <vt:lpstr>Foundation in Business</vt:lpstr>
      <vt:lpstr>Quality Assurance Model </vt:lpstr>
      <vt:lpstr>'Foundation in Business'!Print_Area</vt:lpstr>
      <vt:lpstr>'Quality Assurance Model '!Print_Area</vt:lpstr>
      <vt:lpstr>'Foundation in Business'!Print_Titles</vt:lpstr>
      <vt:lpstr>'Quality Assurance Model '!Print_Titles</vt:lpstr>
    </vt:vector>
  </TitlesOfParts>
  <Company>Liverpool Hope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Karen Jones</cp:lastModifiedBy>
  <cp:lastPrinted>2025-04-11T08:34:02Z</cp:lastPrinted>
  <dcterms:created xsi:type="dcterms:W3CDTF">2011-11-25T13:28:09Z</dcterms:created>
  <dcterms:modified xsi:type="dcterms:W3CDTF">2025-04-11T10:16:26Z</dcterms:modified>
</cp:coreProperties>
</file>